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2405" activeTab="1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прог.!$A$1:$H$180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G104" i="2" l="1"/>
  <c r="F104" i="2"/>
  <c r="E104" i="2"/>
  <c r="D104" i="2"/>
  <c r="C104" i="2"/>
  <c r="D97" i="2" l="1"/>
  <c r="E116" i="2" l="1"/>
  <c r="F116" i="2"/>
  <c r="G116" i="2"/>
  <c r="H116" i="2"/>
  <c r="D116" i="2"/>
  <c r="G75" i="2" l="1"/>
  <c r="D75" i="2" l="1"/>
  <c r="D77" i="2"/>
  <c r="D79" i="2" l="1"/>
  <c r="G35" i="2"/>
  <c r="D35" i="2"/>
  <c r="F35" i="2" l="1"/>
  <c r="D170" i="2" l="1"/>
  <c r="D78" i="2" l="1"/>
  <c r="D38" i="2" l="1"/>
  <c r="E35" i="2" l="1"/>
  <c r="D71" i="2" l="1"/>
  <c r="C75" i="2" l="1"/>
  <c r="D53" i="2"/>
  <c r="G53" i="2"/>
  <c r="C53" i="2" l="1"/>
  <c r="H54" i="2" l="1"/>
  <c r="H53" i="2"/>
  <c r="H91" i="2"/>
  <c r="H27" i="1"/>
  <c r="H75" i="2" l="1"/>
  <c r="F75" i="2" l="1"/>
  <c r="F53" i="2"/>
  <c r="E75" i="2" l="1"/>
  <c r="E53" i="2"/>
  <c r="D27" i="1" l="1"/>
  <c r="E27" i="1"/>
  <c r="F27" i="1"/>
  <c r="G27" i="1"/>
  <c r="C27" i="1"/>
  <c r="F167" i="2" l="1"/>
  <c r="F178" i="2" s="1"/>
  <c r="F25" i="1" s="1"/>
  <c r="G167" i="2"/>
  <c r="G178" i="2" s="1"/>
  <c r="G25" i="1" s="1"/>
  <c r="H167" i="2"/>
  <c r="H178" i="2" s="1"/>
  <c r="H25" i="1" s="1"/>
  <c r="F148" i="2"/>
  <c r="F159" i="2" s="1"/>
  <c r="F23" i="1" s="1"/>
  <c r="G148" i="2"/>
  <c r="G159" i="2" s="1"/>
  <c r="G23" i="1" s="1"/>
  <c r="H148" i="2"/>
  <c r="H159" i="2" s="1"/>
  <c r="H23" i="1" s="1"/>
  <c r="E167" i="2" l="1"/>
  <c r="E178" i="2" s="1"/>
  <c r="E25" i="1" s="1"/>
  <c r="D167" i="2"/>
  <c r="D178" i="2" s="1"/>
  <c r="D25" i="1" s="1"/>
  <c r="C167" i="2"/>
  <c r="C178" i="2" s="1"/>
  <c r="C25" i="1" s="1"/>
  <c r="E148" i="2"/>
  <c r="E159" i="2" s="1"/>
  <c r="E23" i="1" s="1"/>
  <c r="D148" i="2"/>
  <c r="D159" i="2" s="1"/>
  <c r="D23" i="1" s="1"/>
  <c r="C148" i="2"/>
  <c r="C159" i="2" s="1"/>
  <c r="C23" i="1" s="1"/>
  <c r="H35" i="2" l="1"/>
  <c r="E17" i="2"/>
  <c r="F11" i="2"/>
  <c r="G11" i="2"/>
  <c r="H11" i="2"/>
  <c r="F17" i="2"/>
  <c r="G17" i="2"/>
  <c r="H17" i="2"/>
  <c r="F29" i="2"/>
  <c r="G29" i="2"/>
  <c r="H29" i="2"/>
  <c r="F47" i="2"/>
  <c r="H47" i="2"/>
  <c r="F69" i="2"/>
  <c r="H69" i="2"/>
  <c r="G69" i="2"/>
  <c r="F91" i="2"/>
  <c r="F102" i="2" s="1"/>
  <c r="F18" i="1" s="1"/>
  <c r="G91" i="2"/>
  <c r="G102" i="2" s="1"/>
  <c r="H102" i="2"/>
  <c r="H18" i="1" s="1"/>
  <c r="F110" i="2"/>
  <c r="F121" i="2" s="1"/>
  <c r="F19" i="1" s="1"/>
  <c r="G110" i="2"/>
  <c r="G121" i="2" s="1"/>
  <c r="G19" i="1" s="1"/>
  <c r="H110" i="2"/>
  <c r="H121" i="2" s="1"/>
  <c r="H19" i="1" s="1"/>
  <c r="F129" i="2"/>
  <c r="F140" i="2" s="1"/>
  <c r="F22" i="1" s="1"/>
  <c r="G129" i="2"/>
  <c r="G140" i="2" s="1"/>
  <c r="G22" i="1" s="1"/>
  <c r="H129" i="2"/>
  <c r="H140" i="2" s="1"/>
  <c r="H22" i="1" s="1"/>
  <c r="G18" i="1" l="1"/>
  <c r="G17" i="1" s="1"/>
  <c r="F17" i="1"/>
  <c r="H17" i="1"/>
  <c r="F61" i="2"/>
  <c r="H21" i="2"/>
  <c r="G21" i="2"/>
  <c r="H61" i="2"/>
  <c r="H83" i="2"/>
  <c r="F83" i="2"/>
  <c r="H39" i="2"/>
  <c r="G39" i="2"/>
  <c r="G47" i="2"/>
  <c r="G61" i="2" s="1"/>
  <c r="F21" i="2"/>
  <c r="G83" i="2"/>
  <c r="F39" i="2"/>
  <c r="D129" i="2" l="1"/>
  <c r="E129" i="2" l="1"/>
  <c r="D110" i="2"/>
  <c r="D47" i="2"/>
  <c r="D61" i="2" l="1"/>
  <c r="D14" i="1" l="1"/>
  <c r="C35" i="2" l="1"/>
  <c r="D17" i="2"/>
  <c r="C17" i="2"/>
  <c r="C29" i="2" l="1"/>
  <c r="C39" i="2" l="1"/>
  <c r="E140" i="2" l="1"/>
  <c r="E22" i="1" s="1"/>
  <c r="D140" i="2"/>
  <c r="D22" i="1" s="1"/>
  <c r="C129" i="2"/>
  <c r="C140" i="2" s="1"/>
  <c r="C22" i="1" s="1"/>
  <c r="E110" i="2"/>
  <c r="E121" i="2" s="1"/>
  <c r="E19" i="1" s="1"/>
  <c r="D121" i="2"/>
  <c r="D19" i="1" s="1"/>
  <c r="C110" i="2"/>
  <c r="C121" i="2" s="1"/>
  <c r="C19" i="1" s="1"/>
  <c r="E91" i="2"/>
  <c r="E102" i="2" s="1"/>
  <c r="E18" i="1" s="1"/>
  <c r="D91" i="2"/>
  <c r="D102" i="2" s="1"/>
  <c r="D18" i="1" s="1"/>
  <c r="C91" i="2"/>
  <c r="C102" i="2" s="1"/>
  <c r="C18" i="1" s="1"/>
  <c r="E69" i="2"/>
  <c r="D69" i="2"/>
  <c r="C69" i="2"/>
  <c r="E47" i="2"/>
  <c r="C47" i="2"/>
  <c r="E29" i="2"/>
  <c r="D29" i="2"/>
  <c r="E11" i="2"/>
  <c r="D11" i="2"/>
  <c r="C11" i="2"/>
  <c r="C17" i="1" l="1"/>
  <c r="C21" i="2"/>
  <c r="C10" i="1" s="1"/>
  <c r="G10" i="1"/>
  <c r="E39" i="2"/>
  <c r="E11" i="1" s="1"/>
  <c r="F10" i="1"/>
  <c r="G11" i="1"/>
  <c r="E21" i="1"/>
  <c r="G14" i="1"/>
  <c r="E83" i="2"/>
  <c r="E15" i="1" s="1"/>
  <c r="F15" i="1"/>
  <c r="F21" i="1"/>
  <c r="E61" i="2"/>
  <c r="E14" i="1" s="1"/>
  <c r="G21" i="1"/>
  <c r="D21" i="2"/>
  <c r="D10" i="1" s="1"/>
  <c r="G15" i="1"/>
  <c r="H10" i="1"/>
  <c r="C83" i="2"/>
  <c r="C15" i="1" s="1"/>
  <c r="E21" i="2"/>
  <c r="E10" i="1" s="1"/>
  <c r="F11" i="1"/>
  <c r="F14" i="1"/>
  <c r="D83" i="2"/>
  <c r="D15" i="1" s="1"/>
  <c r="H15" i="1"/>
  <c r="H14" i="1"/>
  <c r="C61" i="2"/>
  <c r="C14" i="1" s="1"/>
  <c r="C21" i="1"/>
  <c r="D21" i="1"/>
  <c r="H21" i="1"/>
  <c r="H11" i="1"/>
  <c r="D39" i="2"/>
  <c r="D11" i="1" s="1"/>
  <c r="C11" i="1"/>
  <c r="G9" i="1" l="1"/>
  <c r="E17" i="1"/>
  <c r="D17" i="1"/>
  <c r="F9" i="1"/>
  <c r="H9" i="1"/>
  <c r="C9" i="1"/>
  <c r="E9" i="1"/>
  <c r="D9" i="1"/>
  <c r="F13" i="1"/>
  <c r="G13" i="1"/>
  <c r="G26" i="1" s="1"/>
  <c r="H13" i="1"/>
  <c r="H26" i="1" s="1"/>
  <c r="E13" i="1"/>
  <c r="C13" i="1"/>
  <c r="D13" i="1"/>
  <c r="F26" i="1" l="1"/>
  <c r="C26" i="1"/>
  <c r="E26" i="1"/>
  <c r="D26" i="1"/>
</calcChain>
</file>

<file path=xl/sharedStrings.xml><?xml version="1.0" encoding="utf-8"?>
<sst xmlns="http://schemas.openxmlformats.org/spreadsheetml/2006/main" count="278" uniqueCount="76">
  <si>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</si>
  <si>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</si>
  <si>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</si>
  <si>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</si>
  <si>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</si>
  <si>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</si>
  <si>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</si>
  <si>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</si>
  <si>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</si>
  <si>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</si>
  <si>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</si>
  <si>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</si>
  <si>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</si>
  <si>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</si>
  <si>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</si>
  <si>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</si>
  <si>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</si>
  <si>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</si>
  <si>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</si>
  <si>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</si>
  <si>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</si>
  <si>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</si>
  <si>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ОТЧЕТ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</si>
  <si>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</si>
  <si>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</si>
  <si>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</si>
  <si>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</si>
  <si>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Разходи за подобряване на жилищните условия на ромите в РБългария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</si>
  <si>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</si>
  <si>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</si>
  <si>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</si>
  <si>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</si>
  <si>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</si>
  <si>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</si>
  <si>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 xml:space="preserve">Бюджетна програма “Агенция по геодезия, картография и кадастър”                                                                                </t>
  </si>
  <si>
    <t>Рехабилитация и реконструкция на общински пътища §51-00</t>
  </si>
  <si>
    <t>Обезщетения на собственици на земя за дейности по републиканската пътна мрежа §54-00</t>
  </si>
  <si>
    <t>Текущ ремонт и поддръжка на републиканската пътна мрежа
 §10-00</t>
  </si>
  <si>
    <t>Лихви по външни заеми</t>
  </si>
  <si>
    <t>към 31.03.2016 г.</t>
  </si>
  <si>
    <t>план 2016 г.</t>
  </si>
  <si>
    <t>към 30.06.2016 г.</t>
  </si>
  <si>
    <t>към 30.09.2016 г.</t>
  </si>
  <si>
    <t>към 31.12.2016 г.</t>
  </si>
  <si>
    <t>Изграждане и основен ремонт на републиканската пътна мрежа §51-00 и §52-00</t>
  </si>
  <si>
    <t>Изграждане на благоустройствени, водоснабдителни и геозащитни обекти</t>
  </si>
  <si>
    <t>Асоциации по ВиК</t>
  </si>
  <si>
    <t>Класификационен код*</t>
  </si>
  <si>
    <t>О Т Ч Е Т</t>
  </si>
  <si>
    <t>за изпълнението на бюджета с тримесечна информация за разходите по бюджетни програми по бюджета 
на Министерството на регионалното развитие и благоустройството</t>
  </si>
  <si>
    <t>2100.01.00</t>
  </si>
  <si>
    <t>2100.01.01</t>
  </si>
  <si>
    <t>2100.01.02</t>
  </si>
  <si>
    <t>2100.02.00</t>
  </si>
  <si>
    <t>2100.02.01</t>
  </si>
  <si>
    <t>2100.02.02</t>
  </si>
  <si>
    <t>2100.03.00</t>
  </si>
  <si>
    <t>2100.03.01</t>
  </si>
  <si>
    <t>2100.03.02</t>
  </si>
  <si>
    <t>2100.04.00</t>
  </si>
  <si>
    <t>2100.04.01</t>
  </si>
  <si>
    <t>2100.04.02</t>
  </si>
  <si>
    <t>2100.05.00</t>
  </si>
  <si>
    <t>Закон 2016 г.</t>
  </si>
  <si>
    <t>2100.01.01 Бюджетна програма 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</si>
  <si>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2100.01.02 Бюджетна програма „Подобряване състоянието на жилищния сграден фонд и на жилищните условия на ромите в Република България“</t>
  </si>
  <si>
    <t>2100.02.01 Бюджетна програма „Рехабилитация и изграждане на пътна инфраструктура“</t>
  </si>
  <si>
    <t>2100.02.02 Бюджетна програма  „Устройствено планиране, геозащита, водоснабдяване и канализация“</t>
  </si>
  <si>
    <t>2100.03.01 Бюджетна програма „Нормативно регулиране и контрол на инвестиционния процес в строителството"</t>
  </si>
  <si>
    <t xml:space="preserve">2100.03.02 Бюджетна програма „Агенция по 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</si>
  <si>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</si>
  <si>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</si>
  <si>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</si>
  <si>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 xml:space="preserve"> на ведомствените и администрираните разходи по бюджетни програми
на ЦА на Министерството на регионалното развитие и благоустройството</t>
  </si>
  <si>
    <t>………………………………..</t>
  </si>
  <si>
    <t>Други/Лихви по външни/вътрешни заеми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</si>
</sst>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vertical="center" wrapText="1"/>
    </xf>
    <xf numFmtId="3" fontId="13" fillId="2" borderId="12" xfId="0" applyNumberFormat="1" applyFont="1" applyFill="1" applyBorder="1" applyAlignment="1">
      <alignment horizontal="right" vertical="center" wrapText="1"/>
    </xf>
    <xf numFmtId="3" fontId="13" fillId="2" borderId="13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4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2" fillId="4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/>
    </xf>
    <xf numFmtId="0" fontId="16" fillId="2" borderId="6" xfId="0" applyFont="1" applyFill="1" applyBorder="1" applyAlignment="1">
      <alignment vertical="center" wrapText="1"/>
    </xf>
    <xf numFmtId="0" fontId="17" fillId="2" borderId="4" xfId="0" applyFont="1" applyFill="1" applyBorder="1"/>
    <xf numFmtId="3" fontId="17" fillId="2" borderId="9" xfId="0" applyNumberFormat="1" applyFont="1" applyFill="1" applyBorder="1"/>
    <xf numFmtId="3" fontId="17" fillId="2" borderId="16" xfId="0" applyNumberFormat="1" applyFont="1" applyFill="1" applyBorder="1"/>
    <xf numFmtId="3" fontId="5" fillId="5" borderId="14" xfId="0" applyNumberFormat="1" applyFont="1" applyFill="1" applyBorder="1" applyAlignment="1">
      <alignment horizontal="right" vertical="center" wrapText="1"/>
    </xf>
    <xf numFmtId="3" fontId="5" fillId="5" borderId="15" xfId="0" applyNumberFormat="1" applyFont="1" applyFill="1" applyBorder="1" applyAlignment="1">
      <alignment horizontal="right" vertical="center" wrapText="1"/>
    </xf>
    <xf numFmtId="3" fontId="5" fillId="5" borderId="18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3" fontId="14" fillId="2" borderId="7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topLeftCell="B16" workbookViewId="0">
      <selection activeCell="C18" sqref="C18"/>
    </sheetView>
  </sheetViews>
  <sheetFormatPr defaultRowHeight="15.75" x14ac:dyDescent="0.25"/>
  <cols>
    <col min="1" max="1" width="11" style="68" customWidth="1"/>
    <col min="2" max="2" width="57.5" customWidth="1"/>
    <col min="3" max="3" width="14" customWidth="1"/>
    <col min="4" max="4" width="13.375" customWidth="1"/>
    <col min="5" max="5" width="14.625" customWidth="1"/>
    <col min="6" max="6" width="15.125" customWidth="1"/>
    <col min="7" max="7" width="14.125" customWidth="1"/>
    <col min="8" max="8" width="14.5" customWidth="1"/>
  </cols>
  <sheetData>
    <row r="2" spans="1:8" ht="22.5" x14ac:dyDescent="0.3">
      <c r="A2" s="86" t="s">
        <v>48</v>
      </c>
      <c r="B2" s="86"/>
      <c r="C2" s="86"/>
      <c r="D2" s="86"/>
      <c r="E2" s="86"/>
      <c r="F2" s="86"/>
      <c r="G2" s="86"/>
      <c r="H2" s="86"/>
    </row>
    <row r="3" spans="1:8" ht="36" customHeight="1" x14ac:dyDescent="0.25">
      <c r="A3" s="87" t="s">
        <v>49</v>
      </c>
      <c r="B3" s="87"/>
      <c r="C3" s="87"/>
      <c r="D3" s="87"/>
      <c r="E3" s="87"/>
      <c r="F3" s="87"/>
      <c r="G3" s="87"/>
      <c r="H3" s="87"/>
    </row>
    <row r="4" spans="1:8" x14ac:dyDescent="0.25">
      <c r="A4" s="88" t="s">
        <v>42</v>
      </c>
      <c r="B4" s="88"/>
      <c r="C4" s="88"/>
      <c r="D4" s="88"/>
      <c r="E4" s="88"/>
      <c r="F4" s="88"/>
      <c r="G4" s="88"/>
      <c r="H4" s="88"/>
    </row>
    <row r="5" spans="1:8" x14ac:dyDescent="0.25">
      <c r="A5" s="57"/>
      <c r="B5" s="88"/>
      <c r="C5" s="88"/>
      <c r="D5" s="88"/>
      <c r="E5" s="88"/>
      <c r="F5" s="88"/>
      <c r="G5" s="88"/>
      <c r="H5" s="88"/>
    </row>
    <row r="6" spans="1:8" ht="16.5" thickBot="1" x14ac:dyDescent="0.3">
      <c r="A6" s="57"/>
      <c r="B6" s="42"/>
      <c r="C6" s="28"/>
      <c r="D6" s="28"/>
      <c r="E6" s="28"/>
      <c r="F6" s="28"/>
      <c r="G6" s="28"/>
      <c r="H6" s="28"/>
    </row>
    <row r="7" spans="1:8" ht="15.75" customHeight="1" x14ac:dyDescent="0.25">
      <c r="A7" s="84" t="s">
        <v>47</v>
      </c>
      <c r="B7" s="84" t="s">
        <v>23</v>
      </c>
      <c r="C7" s="89" t="s">
        <v>63</v>
      </c>
      <c r="D7" s="33" t="s">
        <v>0</v>
      </c>
      <c r="E7" s="33" t="s">
        <v>1</v>
      </c>
      <c r="F7" s="33" t="s">
        <v>1</v>
      </c>
      <c r="G7" s="33" t="s">
        <v>1</v>
      </c>
      <c r="H7" s="33" t="s">
        <v>1</v>
      </c>
    </row>
    <row r="8" spans="1:8" ht="27.75" customHeight="1" thickBot="1" x14ac:dyDescent="0.3">
      <c r="A8" s="85"/>
      <c r="B8" s="85"/>
      <c r="C8" s="90"/>
      <c r="D8" s="43" t="s">
        <v>40</v>
      </c>
      <c r="E8" s="43" t="s">
        <v>39</v>
      </c>
      <c r="F8" s="43" t="s">
        <v>41</v>
      </c>
      <c r="G8" s="43" t="s">
        <v>42</v>
      </c>
      <c r="H8" s="43" t="s">
        <v>43</v>
      </c>
    </row>
    <row r="9" spans="1:8" ht="39" thickBot="1" x14ac:dyDescent="0.3">
      <c r="A9" s="69" t="s">
        <v>50</v>
      </c>
      <c r="B9" s="58" t="s">
        <v>24</v>
      </c>
      <c r="C9" s="44">
        <f t="shared" ref="C9:H9" si="0">C10+C11</f>
        <v>2760000</v>
      </c>
      <c r="D9" s="44">
        <f t="shared" si="0"/>
        <v>5342505</v>
      </c>
      <c r="E9" s="44">
        <f t="shared" si="0"/>
        <v>1519557</v>
      </c>
      <c r="F9" s="44">
        <f t="shared" si="0"/>
        <v>2821222</v>
      </c>
      <c r="G9" s="44">
        <f t="shared" si="0"/>
        <v>4008928</v>
      </c>
      <c r="H9" s="44">
        <f t="shared" si="0"/>
        <v>0</v>
      </c>
    </row>
    <row r="10" spans="1:8" ht="51.75" thickBot="1" x14ac:dyDescent="0.3">
      <c r="A10" s="70" t="s">
        <v>51</v>
      </c>
      <c r="B10" s="59" t="s">
        <v>25</v>
      </c>
      <c r="C10" s="40">
        <f>прог.!C21</f>
        <v>2381700</v>
      </c>
      <c r="D10" s="40">
        <f>прог.!D21</f>
        <v>2381700</v>
      </c>
      <c r="E10" s="40">
        <f>прог.!E21</f>
        <v>330089</v>
      </c>
      <c r="F10" s="40">
        <f>прог.!F21</f>
        <v>797050</v>
      </c>
      <c r="G10" s="40">
        <f>прог.!G21</f>
        <v>1169690</v>
      </c>
      <c r="H10" s="40">
        <f>прог.!H21</f>
        <v>0</v>
      </c>
    </row>
    <row r="11" spans="1:8" ht="26.25" thickBot="1" x14ac:dyDescent="0.3">
      <c r="A11" s="70" t="s">
        <v>52</v>
      </c>
      <c r="B11" s="59" t="s">
        <v>26</v>
      </c>
      <c r="C11" s="40">
        <f>прог.!C39</f>
        <v>378300</v>
      </c>
      <c r="D11" s="40">
        <f>прог.!D39</f>
        <v>2960805</v>
      </c>
      <c r="E11" s="40">
        <f>прог.!E39</f>
        <v>1189468</v>
      </c>
      <c r="F11" s="40">
        <f>прог.!F39</f>
        <v>2024172</v>
      </c>
      <c r="G11" s="40">
        <f>прог.!G39</f>
        <v>2839238</v>
      </c>
      <c r="H11" s="40">
        <f>прог.!H39</f>
        <v>0</v>
      </c>
    </row>
    <row r="12" spans="1:8" ht="16.5" thickBot="1" x14ac:dyDescent="0.3">
      <c r="A12" s="70"/>
      <c r="B12" s="60"/>
      <c r="C12" s="11"/>
      <c r="D12" s="11"/>
      <c r="E12" s="11"/>
      <c r="F12" s="11"/>
      <c r="G12" s="11"/>
      <c r="H12" s="11"/>
    </row>
    <row r="13" spans="1:8" ht="26.25" thickBot="1" x14ac:dyDescent="0.3">
      <c r="A13" s="69" t="s">
        <v>53</v>
      </c>
      <c r="B13" s="58" t="s">
        <v>17</v>
      </c>
      <c r="C13" s="44">
        <f t="shared" ref="C13:H13" si="1">C14+C15</f>
        <v>285851300</v>
      </c>
      <c r="D13" s="44">
        <f t="shared" si="1"/>
        <v>440375009</v>
      </c>
      <c r="E13" s="44">
        <f t="shared" si="1"/>
        <v>58674235</v>
      </c>
      <c r="F13" s="44">
        <f t="shared" si="1"/>
        <v>134609440</v>
      </c>
      <c r="G13" s="44">
        <f t="shared" si="1"/>
        <v>285474356</v>
      </c>
      <c r="H13" s="44">
        <f t="shared" si="1"/>
        <v>0</v>
      </c>
    </row>
    <row r="14" spans="1:8" ht="22.5" customHeight="1" thickBot="1" x14ac:dyDescent="0.3">
      <c r="A14" s="70" t="s">
        <v>54</v>
      </c>
      <c r="B14" s="61" t="s">
        <v>28</v>
      </c>
      <c r="C14" s="11">
        <f>прог.!C61</f>
        <v>254582400</v>
      </c>
      <c r="D14" s="11">
        <f>прог.!D61</f>
        <v>407549923</v>
      </c>
      <c r="E14" s="11">
        <f>прог.!E61</f>
        <v>58039302</v>
      </c>
      <c r="F14" s="11">
        <f>прог.!F61</f>
        <v>129112830</v>
      </c>
      <c r="G14" s="11">
        <f>прог.!G61</f>
        <v>273195440</v>
      </c>
      <c r="H14" s="11">
        <f>прог.!H61</f>
        <v>0</v>
      </c>
    </row>
    <row r="15" spans="1:8" ht="26.25" thickBot="1" x14ac:dyDescent="0.3">
      <c r="A15" s="70" t="s">
        <v>55</v>
      </c>
      <c r="B15" s="61" t="s">
        <v>29</v>
      </c>
      <c r="C15" s="11">
        <f>прог.!C83</f>
        <v>31268900</v>
      </c>
      <c r="D15" s="11">
        <f>прог.!D83</f>
        <v>32825086</v>
      </c>
      <c r="E15" s="11">
        <f>прог.!E83</f>
        <v>634933</v>
      </c>
      <c r="F15" s="11">
        <f>прог.!F83</f>
        <v>5496610</v>
      </c>
      <c r="G15" s="11">
        <f>прог.!G83</f>
        <v>12278916</v>
      </c>
      <c r="H15" s="11">
        <f>прог.!H83</f>
        <v>0</v>
      </c>
    </row>
    <row r="16" spans="1:8" ht="16.5" customHeight="1" thickBot="1" x14ac:dyDescent="0.3">
      <c r="A16" s="70"/>
      <c r="B16" s="62"/>
      <c r="C16" s="11"/>
      <c r="D16" s="11"/>
      <c r="E16" s="11"/>
      <c r="F16" s="11"/>
      <c r="G16" s="11"/>
      <c r="H16" s="11"/>
    </row>
    <row r="17" spans="1:8" ht="51.75" thickBot="1" x14ac:dyDescent="0.3">
      <c r="A17" s="69" t="s">
        <v>56</v>
      </c>
      <c r="B17" s="63" t="s">
        <v>31</v>
      </c>
      <c r="C17" s="44">
        <f>C18+C19</f>
        <v>27593300</v>
      </c>
      <c r="D17" s="44">
        <f t="shared" ref="D17:E17" si="2">D18+D19</f>
        <v>27972700</v>
      </c>
      <c r="E17" s="44">
        <f t="shared" si="2"/>
        <v>4470787</v>
      </c>
      <c r="F17" s="44">
        <f t="shared" ref="F17" si="3">F18+F19</f>
        <v>9775029</v>
      </c>
      <c r="G17" s="44">
        <f t="shared" ref="G17" si="4">G18+G19</f>
        <v>14816065</v>
      </c>
      <c r="H17" s="44">
        <f t="shared" ref="H17" si="5">H18+H19</f>
        <v>0</v>
      </c>
    </row>
    <row r="18" spans="1:8" ht="27.75" customHeight="1" thickBot="1" x14ac:dyDescent="0.3">
      <c r="A18" s="70" t="s">
        <v>57</v>
      </c>
      <c r="B18" s="64" t="s">
        <v>32</v>
      </c>
      <c r="C18" s="40">
        <f>прог.!C102</f>
        <v>7647200</v>
      </c>
      <c r="D18" s="40">
        <f>прог.!D102</f>
        <v>7961814</v>
      </c>
      <c r="E18" s="40">
        <f>прог.!E102</f>
        <v>1859632</v>
      </c>
      <c r="F18" s="40">
        <f>прог.!F102</f>
        <v>3619256</v>
      </c>
      <c r="G18" s="40">
        <f>прог.!G102</f>
        <v>5437175</v>
      </c>
      <c r="H18" s="40">
        <f>прог.!H102</f>
        <v>0</v>
      </c>
    </row>
    <row r="19" spans="1:8" ht="27.75" customHeight="1" thickBot="1" x14ac:dyDescent="0.3">
      <c r="A19" s="70" t="s">
        <v>58</v>
      </c>
      <c r="B19" s="64" t="s">
        <v>34</v>
      </c>
      <c r="C19" s="40">
        <f>прог.!C121</f>
        <v>19946100</v>
      </c>
      <c r="D19" s="40">
        <f>прог.!D121</f>
        <v>20010886</v>
      </c>
      <c r="E19" s="40">
        <f>прог.!E121</f>
        <v>2611155</v>
      </c>
      <c r="F19" s="40">
        <f>прог.!F121</f>
        <v>6155773</v>
      </c>
      <c r="G19" s="40">
        <f>прог.!G121</f>
        <v>9378890</v>
      </c>
      <c r="H19" s="40">
        <f>прог.!H121</f>
        <v>0</v>
      </c>
    </row>
    <row r="20" spans="1:8" ht="16.5" thickBot="1" x14ac:dyDescent="0.3">
      <c r="A20" s="70"/>
      <c r="B20" s="65"/>
      <c r="C20" s="11"/>
      <c r="D20" s="11"/>
      <c r="E20" s="11"/>
      <c r="F20" s="11"/>
      <c r="G20" s="11"/>
      <c r="H20" s="11"/>
    </row>
    <row r="21" spans="1:8" ht="22.5" customHeight="1" thickBot="1" x14ac:dyDescent="0.3">
      <c r="A21" s="69" t="s">
        <v>59</v>
      </c>
      <c r="B21" s="58" t="s">
        <v>18</v>
      </c>
      <c r="C21" s="44">
        <f t="shared" ref="C21:H21" si="6">C22+C23</f>
        <v>3050800</v>
      </c>
      <c r="D21" s="44">
        <f t="shared" si="6"/>
        <v>4232755</v>
      </c>
      <c r="E21" s="44">
        <f t="shared" si="6"/>
        <v>849893</v>
      </c>
      <c r="F21" s="44">
        <f t="shared" si="6"/>
        <v>1598835</v>
      </c>
      <c r="G21" s="44">
        <f t="shared" si="6"/>
        <v>2403703</v>
      </c>
      <c r="H21" s="44">
        <f t="shared" si="6"/>
        <v>0</v>
      </c>
    </row>
    <row r="22" spans="1:8" ht="39" thickBot="1" x14ac:dyDescent="0.3">
      <c r="A22" s="70" t="s">
        <v>60</v>
      </c>
      <c r="B22" s="66" t="s">
        <v>30</v>
      </c>
      <c r="C22" s="11">
        <f>прог.!C140</f>
        <v>873200</v>
      </c>
      <c r="D22" s="11">
        <f>прог.!D140</f>
        <v>755155</v>
      </c>
      <c r="E22" s="11">
        <f>прог.!E140</f>
        <v>179053</v>
      </c>
      <c r="F22" s="11">
        <f>прог.!F140</f>
        <v>373567</v>
      </c>
      <c r="G22" s="11">
        <f>прог.!G140</f>
        <v>539764</v>
      </c>
      <c r="H22" s="11">
        <f>прог.!H140</f>
        <v>0</v>
      </c>
    </row>
    <row r="23" spans="1:8" ht="26.25" thickBot="1" x14ac:dyDescent="0.3">
      <c r="A23" s="70" t="s">
        <v>61</v>
      </c>
      <c r="B23" s="61" t="s">
        <v>19</v>
      </c>
      <c r="C23" s="11">
        <f>прог.!C159</f>
        <v>2177600</v>
      </c>
      <c r="D23" s="11">
        <f>прог.!D159</f>
        <v>3477600</v>
      </c>
      <c r="E23" s="11">
        <f>прог.!E159</f>
        <v>670840</v>
      </c>
      <c r="F23" s="11">
        <f>прог.!F159</f>
        <v>1225268</v>
      </c>
      <c r="G23" s="11">
        <f>прог.!G159</f>
        <v>1863939</v>
      </c>
      <c r="H23" s="11">
        <f>прог.!H159</f>
        <v>0</v>
      </c>
    </row>
    <row r="24" spans="1:8" ht="16.5" thickBot="1" x14ac:dyDescent="0.3">
      <c r="A24" s="70"/>
      <c r="B24" s="67"/>
      <c r="C24" s="11"/>
      <c r="D24" s="11"/>
      <c r="E24" s="11"/>
      <c r="F24" s="11"/>
      <c r="G24" s="11"/>
      <c r="H24" s="11"/>
    </row>
    <row r="25" spans="1:8" ht="21.75" customHeight="1" thickBot="1" x14ac:dyDescent="0.3">
      <c r="A25" s="69" t="s">
        <v>62</v>
      </c>
      <c r="B25" s="58" t="s">
        <v>33</v>
      </c>
      <c r="C25" s="44">
        <f>прог.!C178</f>
        <v>7309100</v>
      </c>
      <c r="D25" s="44">
        <f>прог.!D178</f>
        <v>8705798</v>
      </c>
      <c r="E25" s="44">
        <f>прог.!E178</f>
        <v>1396671</v>
      </c>
      <c r="F25" s="44">
        <f>прог.!F178</f>
        <v>3129456</v>
      </c>
      <c r="G25" s="44">
        <f>прог.!G178</f>
        <v>4748039</v>
      </c>
      <c r="H25" s="44">
        <f>прог.!H178</f>
        <v>0</v>
      </c>
    </row>
    <row r="26" spans="1:8" ht="24.75" customHeight="1" thickBot="1" x14ac:dyDescent="0.3">
      <c r="A26" s="71"/>
      <c r="B26" s="74" t="s">
        <v>5</v>
      </c>
      <c r="C26" s="72">
        <f>C9+C13+C17+C21+C25</f>
        <v>326564500</v>
      </c>
      <c r="D26" s="72">
        <f>D9+D13+D17+D21+D25</f>
        <v>486628767</v>
      </c>
      <c r="E26" s="72">
        <f>E9+E13+E17+E21+E25</f>
        <v>66911143</v>
      </c>
      <c r="F26" s="72">
        <f>F9+F13+F17+F21+F25</f>
        <v>151933982</v>
      </c>
      <c r="G26" s="72">
        <f>G9+G13+G17+G21+G25</f>
        <v>311451091</v>
      </c>
      <c r="H26" s="72">
        <f>H9+H13+H21+H25+H17</f>
        <v>0</v>
      </c>
    </row>
    <row r="27" spans="1:8" ht="16.5" thickBot="1" x14ac:dyDescent="0.3">
      <c r="A27" s="73"/>
      <c r="B27" s="75" t="s">
        <v>16</v>
      </c>
      <c r="C27" s="76">
        <f>прог.!C23+прог.!C41+прог.!C63+прог.!C85+прог.!C104+прог.!C123+прог.!C142+прог.!C161+прог.!C180</f>
        <v>2928</v>
      </c>
      <c r="D27" s="77">
        <f>прог.!D23+прог.!D41+прог.!D63+прог.!D85+прог.!D104+прог.!D123+прог.!D142+прог.!D161+прог.!D180</f>
        <v>2913</v>
      </c>
      <c r="E27" s="77">
        <f>прог.!E23+прог.!E41+прог.!E63+прог.!E85+прог.!E104+прог.!E123+прог.!E142+прог.!E161+прог.!E180</f>
        <v>2730</v>
      </c>
      <c r="F27" s="77">
        <f>прог.!F23+прог.!F41+прог.!F63+прог.!F85+прог.!F104+прог.!F123+прог.!F142+прог.!F161+прог.!F180</f>
        <v>2696</v>
      </c>
      <c r="G27" s="77">
        <f>прог.!G23+прог.!G41+прог.!G63+прог.!G85+прог.!G104+прог.!G123+прог.!G142+прог.!G161+прог.!G180</f>
        <v>2633</v>
      </c>
      <c r="H27" s="77">
        <f>прог.!H23+прог.!H41+прог.!H63+прог.!H85+прог.!H104+прог.!H123+прог.!H142+прог.!H161+прог.!H180</f>
        <v>0</v>
      </c>
    </row>
  </sheetData>
  <mergeCells count="7">
    <mergeCell ref="A7:A8"/>
    <mergeCell ref="A2:H2"/>
    <mergeCell ref="A3:H3"/>
    <mergeCell ref="A4:H4"/>
    <mergeCell ref="C7:C8"/>
    <mergeCell ref="B5:H5"/>
    <mergeCell ref="B7:B8"/>
  </mergeCells>
  <pageMargins left="0.38" right="0.7" top="0.11" bottom="0.16" header="0.11" footer="0.1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0"/>
  <sheetViews>
    <sheetView tabSelected="1" topLeftCell="A38" zoomScaleNormal="100" zoomScaleSheetLayoutView="100" workbookViewId="0">
      <selection activeCell="F64" sqref="F64"/>
    </sheetView>
  </sheetViews>
  <sheetFormatPr defaultRowHeight="15.75" x14ac:dyDescent="0.25"/>
  <cols>
    <col min="1" max="1" width="4.5" customWidth="1"/>
    <col min="2" max="2" width="44.875" customWidth="1"/>
    <col min="3" max="3" width="14.25" customWidth="1"/>
    <col min="4" max="4" width="13.125" customWidth="1"/>
    <col min="5" max="5" width="15.125" customWidth="1"/>
    <col min="6" max="7" width="13.75" customWidth="1"/>
    <col min="8" max="8" width="15" customWidth="1"/>
  </cols>
  <sheetData>
    <row r="1" spans="2:8" s="29" customFormat="1" x14ac:dyDescent="0.25"/>
    <row r="2" spans="2:8" x14ac:dyDescent="0.25">
      <c r="B2" s="28"/>
      <c r="C2" s="28"/>
      <c r="D2" s="28"/>
      <c r="E2" s="28"/>
      <c r="F2" s="28"/>
      <c r="G2" s="28"/>
      <c r="H2" s="28"/>
    </row>
    <row r="3" spans="2:8" ht="18" x14ac:dyDescent="0.25">
      <c r="B3" s="95" t="s">
        <v>22</v>
      </c>
      <c r="C3" s="95"/>
      <c r="D3" s="95"/>
      <c r="E3" s="95"/>
      <c r="F3" s="95"/>
      <c r="G3" s="95"/>
      <c r="H3" s="95"/>
    </row>
    <row r="4" spans="2:8" ht="31.5" customHeight="1" x14ac:dyDescent="0.25">
      <c r="B4" s="87" t="s">
        <v>73</v>
      </c>
      <c r="C4" s="88"/>
      <c r="D4" s="88"/>
      <c r="E4" s="88"/>
      <c r="F4" s="88"/>
      <c r="G4" s="88"/>
      <c r="H4" s="88"/>
    </row>
    <row r="5" spans="2:8" ht="18.75" customHeight="1" x14ac:dyDescent="0.25">
      <c r="B5" s="88" t="s">
        <v>42</v>
      </c>
      <c r="C5" s="88"/>
      <c r="D5" s="88"/>
      <c r="E5" s="88"/>
      <c r="F5" s="88"/>
      <c r="G5" s="88"/>
      <c r="H5" s="88"/>
    </row>
    <row r="6" spans="2:8" ht="16.5" thickBot="1" x14ac:dyDescent="0.3">
      <c r="B6" s="47"/>
      <c r="C6" s="47"/>
      <c r="D6" s="47"/>
      <c r="E6" s="47"/>
      <c r="F6" s="47"/>
      <c r="G6" s="47"/>
      <c r="H6" s="47"/>
    </row>
    <row r="7" spans="2:8" ht="47.25" customHeight="1" thickBot="1" x14ac:dyDescent="0.3">
      <c r="B7" s="92" t="s">
        <v>64</v>
      </c>
      <c r="C7" s="93"/>
      <c r="D7" s="93"/>
      <c r="E7" s="36"/>
      <c r="F7" s="36"/>
      <c r="G7" s="36"/>
      <c r="H7" s="37"/>
    </row>
    <row r="8" spans="2:8" ht="30.75" customHeight="1" x14ac:dyDescent="0.25">
      <c r="B8" s="30" t="s">
        <v>6</v>
      </c>
      <c r="C8" s="89" t="s">
        <v>63</v>
      </c>
      <c r="D8" s="33" t="s">
        <v>0</v>
      </c>
      <c r="E8" s="33" t="s">
        <v>1</v>
      </c>
      <c r="F8" s="33" t="s">
        <v>1</v>
      </c>
      <c r="G8" s="33" t="s">
        <v>1</v>
      </c>
      <c r="H8" s="33" t="s">
        <v>1</v>
      </c>
    </row>
    <row r="9" spans="2:8" ht="19.5" customHeight="1" thickBot="1" x14ac:dyDescent="0.3">
      <c r="B9" s="31" t="s">
        <v>7</v>
      </c>
      <c r="C9" s="90"/>
      <c r="D9" s="43" t="s">
        <v>40</v>
      </c>
      <c r="E9" s="43" t="s">
        <v>39</v>
      </c>
      <c r="F9" s="43" t="s">
        <v>41</v>
      </c>
      <c r="G9" s="43" t="s">
        <v>42</v>
      </c>
      <c r="H9" s="43" t="s">
        <v>43</v>
      </c>
    </row>
    <row r="10" spans="2:8" ht="27.75" hidden="1" customHeight="1" thickBot="1" x14ac:dyDescent="0.3">
      <c r="B10" s="4"/>
      <c r="C10" s="1"/>
      <c r="D10" s="1"/>
      <c r="E10" s="2"/>
      <c r="F10" s="2" t="s">
        <v>2</v>
      </c>
      <c r="G10" s="2" t="s">
        <v>3</v>
      </c>
      <c r="H10" s="2" t="s">
        <v>4</v>
      </c>
    </row>
    <row r="11" spans="2:8" ht="16.5" thickBot="1" x14ac:dyDescent="0.3">
      <c r="B11" s="5" t="s">
        <v>8</v>
      </c>
      <c r="C11" s="10">
        <f t="shared" ref="C11:H11" si="0">C13+C14+C15</f>
        <v>2381700</v>
      </c>
      <c r="D11" s="10">
        <f t="shared" si="0"/>
        <v>2381700</v>
      </c>
      <c r="E11" s="10">
        <f t="shared" si="0"/>
        <v>330089</v>
      </c>
      <c r="F11" s="10">
        <f t="shared" si="0"/>
        <v>797050</v>
      </c>
      <c r="G11" s="10">
        <f>G13+G14+G15</f>
        <v>1169690</v>
      </c>
      <c r="H11" s="10">
        <f t="shared" si="0"/>
        <v>0</v>
      </c>
    </row>
    <row r="12" spans="2:8" ht="16.5" thickBot="1" x14ac:dyDescent="0.3">
      <c r="B12" s="3" t="s">
        <v>9</v>
      </c>
      <c r="C12" s="11"/>
      <c r="D12" s="11"/>
      <c r="E12" s="11"/>
      <c r="F12" s="11"/>
      <c r="G12" s="11"/>
      <c r="H12" s="11"/>
    </row>
    <row r="13" spans="2:8" ht="16.5" thickBot="1" x14ac:dyDescent="0.3">
      <c r="B13" s="6" t="s">
        <v>10</v>
      </c>
      <c r="C13" s="11">
        <v>1967000</v>
      </c>
      <c r="D13" s="11">
        <v>1967000</v>
      </c>
      <c r="E13" s="11">
        <v>371336</v>
      </c>
      <c r="F13" s="11">
        <v>770605</v>
      </c>
      <c r="G13" s="21">
        <v>1066714</v>
      </c>
      <c r="H13" s="11"/>
    </row>
    <row r="14" spans="2:8" ht="16.5" thickBot="1" x14ac:dyDescent="0.3">
      <c r="B14" s="6" t="s">
        <v>11</v>
      </c>
      <c r="C14" s="11">
        <v>414700</v>
      </c>
      <c r="D14" s="11">
        <v>414700</v>
      </c>
      <c r="E14" s="11">
        <v>-41247</v>
      </c>
      <c r="F14" s="11">
        <v>26445</v>
      </c>
      <c r="G14" s="21">
        <v>102976</v>
      </c>
      <c r="H14" s="11"/>
    </row>
    <row r="15" spans="2:8" ht="16.5" thickBot="1" x14ac:dyDescent="0.3">
      <c r="B15" s="6" t="s">
        <v>12</v>
      </c>
      <c r="C15" s="11"/>
      <c r="D15" s="11"/>
      <c r="E15" s="11"/>
      <c r="F15" s="11"/>
      <c r="G15" s="11"/>
      <c r="H15" s="11"/>
    </row>
    <row r="16" spans="2:8" ht="16.5" thickBot="1" x14ac:dyDescent="0.3">
      <c r="B16" s="3"/>
      <c r="C16" s="11"/>
      <c r="D16" s="11"/>
      <c r="E16" s="11"/>
      <c r="F16" s="11"/>
      <c r="G16" s="11"/>
      <c r="H16" s="11"/>
    </row>
    <row r="17" spans="2:8" ht="16.5" thickBot="1" x14ac:dyDescent="0.3">
      <c r="B17" s="5" t="s">
        <v>13</v>
      </c>
      <c r="C17" s="10">
        <f>SUM(C19)</f>
        <v>0</v>
      </c>
      <c r="D17" s="10">
        <f t="shared" ref="D17:H17" si="1">SUM(D19)</f>
        <v>0</v>
      </c>
      <c r="E17" s="10">
        <f>SUM(E19)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</row>
    <row r="18" spans="2:8" x14ac:dyDescent="0.25">
      <c r="B18" s="15" t="s">
        <v>9</v>
      </c>
      <c r="C18" s="12"/>
      <c r="D18" s="12"/>
      <c r="E18" s="12"/>
      <c r="F18" s="12"/>
      <c r="G18" s="12"/>
      <c r="H18" s="12"/>
    </row>
    <row r="19" spans="2:8" ht="16.5" thickBot="1" x14ac:dyDescent="0.3">
      <c r="B19" s="3"/>
      <c r="C19" s="11"/>
      <c r="D19" s="11"/>
      <c r="E19" s="11"/>
      <c r="F19" s="11"/>
      <c r="G19" s="11"/>
      <c r="H19" s="11"/>
    </row>
    <row r="20" spans="2:8" ht="16.5" thickBot="1" x14ac:dyDescent="0.3">
      <c r="B20" s="3"/>
      <c r="C20" s="11"/>
      <c r="D20" s="11"/>
      <c r="E20" s="11"/>
      <c r="F20" s="11"/>
      <c r="G20" s="11"/>
      <c r="H20" s="11"/>
    </row>
    <row r="21" spans="2:8" ht="16.5" thickBot="1" x14ac:dyDescent="0.3">
      <c r="B21" s="5" t="s">
        <v>15</v>
      </c>
      <c r="C21" s="10">
        <f t="shared" ref="C21:H21" si="2">C11+C17</f>
        <v>2381700</v>
      </c>
      <c r="D21" s="10">
        <f t="shared" si="2"/>
        <v>2381700</v>
      </c>
      <c r="E21" s="10">
        <f t="shared" si="2"/>
        <v>330089</v>
      </c>
      <c r="F21" s="10">
        <f t="shared" si="2"/>
        <v>797050</v>
      </c>
      <c r="G21" s="10">
        <f t="shared" si="2"/>
        <v>1169690</v>
      </c>
      <c r="H21" s="10">
        <f t="shared" si="2"/>
        <v>0</v>
      </c>
    </row>
    <row r="22" spans="2:8" ht="16.5" thickBot="1" x14ac:dyDescent="0.3">
      <c r="B22" s="3"/>
      <c r="C22" s="11"/>
      <c r="D22" s="11"/>
      <c r="E22" s="11"/>
      <c r="F22" s="11"/>
      <c r="G22" s="11"/>
      <c r="H22" s="11"/>
    </row>
    <row r="23" spans="2:8" ht="16.5" thickBot="1" x14ac:dyDescent="0.3">
      <c r="B23" s="3" t="s">
        <v>16</v>
      </c>
      <c r="C23" s="11">
        <v>256</v>
      </c>
      <c r="D23" s="11">
        <v>256</v>
      </c>
      <c r="E23" s="11">
        <v>239</v>
      </c>
      <c r="F23" s="11">
        <v>241</v>
      </c>
      <c r="G23" s="11">
        <v>239</v>
      </c>
      <c r="H23" s="11"/>
    </row>
    <row r="24" spans="2:8" x14ac:dyDescent="0.25">
      <c r="B24" s="7"/>
    </row>
    <row r="25" spans="2:8" ht="16.5" thickBot="1" x14ac:dyDescent="0.3"/>
    <row r="26" spans="2:8" ht="36" customHeight="1" thickBot="1" x14ac:dyDescent="0.3">
      <c r="B26" s="92" t="s">
        <v>65</v>
      </c>
      <c r="C26" s="93"/>
      <c r="D26" s="93"/>
      <c r="E26" s="36"/>
      <c r="F26" s="36"/>
      <c r="G26" s="36"/>
      <c r="H26" s="37"/>
    </row>
    <row r="27" spans="2:8" ht="33" customHeight="1" x14ac:dyDescent="0.25">
      <c r="B27" s="30" t="s">
        <v>6</v>
      </c>
      <c r="C27" s="89" t="s">
        <v>63</v>
      </c>
      <c r="D27" s="33" t="s">
        <v>0</v>
      </c>
      <c r="E27" s="33" t="s">
        <v>1</v>
      </c>
      <c r="F27" s="33" t="s">
        <v>1</v>
      </c>
      <c r="G27" s="33" t="s">
        <v>1</v>
      </c>
      <c r="H27" s="33" t="s">
        <v>1</v>
      </c>
    </row>
    <row r="28" spans="2:8" ht="15.75" customHeight="1" thickBot="1" x14ac:dyDescent="0.3">
      <c r="B28" s="31" t="s">
        <v>7</v>
      </c>
      <c r="C28" s="90"/>
      <c r="D28" s="43" t="s">
        <v>40</v>
      </c>
      <c r="E28" s="43" t="s">
        <v>39</v>
      </c>
      <c r="F28" s="43" t="s">
        <v>41</v>
      </c>
      <c r="G28" s="43" t="s">
        <v>42</v>
      </c>
      <c r="H28" s="43" t="s">
        <v>43</v>
      </c>
    </row>
    <row r="29" spans="2:8" ht="16.5" thickBot="1" x14ac:dyDescent="0.3">
      <c r="B29" s="5" t="s">
        <v>8</v>
      </c>
      <c r="C29" s="10">
        <f>C31+C32+C33</f>
        <v>288300</v>
      </c>
      <c r="D29" s="10">
        <f t="shared" ref="D29:H29" si="3">D31+D32+D33</f>
        <v>808300</v>
      </c>
      <c r="E29" s="10">
        <f t="shared" si="3"/>
        <v>602221</v>
      </c>
      <c r="F29" s="10">
        <f t="shared" si="3"/>
        <v>690710</v>
      </c>
      <c r="G29" s="10">
        <f t="shared" si="3"/>
        <v>825435</v>
      </c>
      <c r="H29" s="10">
        <f t="shared" si="3"/>
        <v>0</v>
      </c>
    </row>
    <row r="30" spans="2:8" ht="16.5" thickBot="1" x14ac:dyDescent="0.3">
      <c r="B30" s="3" t="s">
        <v>9</v>
      </c>
      <c r="C30" s="11"/>
      <c r="D30" s="11"/>
      <c r="E30" s="11"/>
      <c r="F30" s="11"/>
      <c r="G30" s="11"/>
      <c r="H30" s="11"/>
    </row>
    <row r="31" spans="2:8" ht="16.5" thickBot="1" x14ac:dyDescent="0.3">
      <c r="B31" s="6" t="s">
        <v>10</v>
      </c>
      <c r="C31" s="11">
        <v>269300</v>
      </c>
      <c r="D31" s="11">
        <v>269300</v>
      </c>
      <c r="E31" s="11">
        <v>81635</v>
      </c>
      <c r="F31" s="11">
        <v>169255</v>
      </c>
      <c r="G31" s="11">
        <v>252350</v>
      </c>
      <c r="H31" s="11"/>
    </row>
    <row r="32" spans="2:8" ht="16.5" thickBot="1" x14ac:dyDescent="0.3">
      <c r="B32" s="6" t="s">
        <v>11</v>
      </c>
      <c r="C32" s="11">
        <v>19000</v>
      </c>
      <c r="D32" s="11">
        <v>539000</v>
      </c>
      <c r="E32" s="11">
        <v>520586</v>
      </c>
      <c r="F32" s="11">
        <v>521455</v>
      </c>
      <c r="G32" s="11">
        <v>573085</v>
      </c>
      <c r="H32" s="11"/>
    </row>
    <row r="33" spans="2:8" ht="16.5" thickBot="1" x14ac:dyDescent="0.3">
      <c r="B33" s="6" t="s">
        <v>12</v>
      </c>
      <c r="C33" s="11"/>
      <c r="D33" s="11"/>
      <c r="E33" s="11"/>
      <c r="F33" s="11"/>
      <c r="G33" s="11"/>
      <c r="H33" s="11"/>
    </row>
    <row r="34" spans="2:8" ht="16.5" thickBot="1" x14ac:dyDescent="0.3">
      <c r="B34" s="3"/>
      <c r="C34" s="11"/>
      <c r="D34" s="11"/>
      <c r="E34" s="11"/>
      <c r="F34" s="11"/>
      <c r="G34" s="11"/>
      <c r="H34" s="11"/>
    </row>
    <row r="35" spans="2:8" ht="16.5" thickBot="1" x14ac:dyDescent="0.3">
      <c r="B35" s="5" t="s">
        <v>13</v>
      </c>
      <c r="C35" s="10">
        <f t="shared" ref="C35:H35" si="4">SUM(C37:C38)</f>
        <v>90000</v>
      </c>
      <c r="D35" s="10">
        <f>D38+60000+13860+50310+1938335</f>
        <v>2152505</v>
      </c>
      <c r="E35" s="10">
        <f>SUM(E37:E38)+587247</f>
        <v>587247</v>
      </c>
      <c r="F35" s="10">
        <f>F38+1333462</f>
        <v>1333462</v>
      </c>
      <c r="G35" s="10">
        <f>SUM(G37:G38)+2013803</f>
        <v>2013803</v>
      </c>
      <c r="H35" s="10">
        <f t="shared" si="4"/>
        <v>0</v>
      </c>
    </row>
    <row r="36" spans="2:8" ht="16.5" thickBot="1" x14ac:dyDescent="0.3">
      <c r="B36" s="3" t="s">
        <v>9</v>
      </c>
      <c r="C36" s="11"/>
      <c r="D36" s="11"/>
      <c r="E36" s="11"/>
      <c r="F36" s="11"/>
      <c r="G36" s="11"/>
      <c r="H36" s="11"/>
    </row>
    <row r="37" spans="2:8" ht="15" customHeight="1" x14ac:dyDescent="0.25">
      <c r="B37" s="14"/>
      <c r="C37" s="13"/>
      <c r="D37" s="13"/>
      <c r="E37" s="13"/>
      <c r="F37" s="13"/>
      <c r="G37" s="13"/>
      <c r="H37" s="13"/>
    </row>
    <row r="38" spans="2:8" ht="27.75" customHeight="1" x14ac:dyDescent="0.25">
      <c r="B38" s="17" t="s">
        <v>27</v>
      </c>
      <c r="C38" s="16">
        <v>90000</v>
      </c>
      <c r="D38" s="16">
        <f>90000</f>
        <v>90000</v>
      </c>
      <c r="E38" s="16"/>
      <c r="F38" s="16"/>
      <c r="G38" s="16"/>
      <c r="H38" s="16"/>
    </row>
    <row r="39" spans="2:8" ht="16.5" thickBot="1" x14ac:dyDescent="0.3">
      <c r="B39" s="5" t="s">
        <v>15</v>
      </c>
      <c r="C39" s="10">
        <f t="shared" ref="C39:H39" si="5">C29+C35</f>
        <v>378300</v>
      </c>
      <c r="D39" s="10">
        <f t="shared" si="5"/>
        <v>2960805</v>
      </c>
      <c r="E39" s="10">
        <f t="shared" si="5"/>
        <v>1189468</v>
      </c>
      <c r="F39" s="10">
        <f t="shared" si="5"/>
        <v>2024172</v>
      </c>
      <c r="G39" s="10">
        <f t="shared" si="5"/>
        <v>2839238</v>
      </c>
      <c r="H39" s="10">
        <f t="shared" si="5"/>
        <v>0</v>
      </c>
    </row>
    <row r="40" spans="2:8" ht="16.5" thickBot="1" x14ac:dyDescent="0.3">
      <c r="B40" s="3"/>
      <c r="C40" s="11"/>
      <c r="D40" s="11"/>
      <c r="E40" s="11"/>
      <c r="F40" s="11"/>
      <c r="G40" s="11"/>
      <c r="H40" s="11"/>
    </row>
    <row r="41" spans="2:8" ht="16.5" thickBot="1" x14ac:dyDescent="0.3">
      <c r="B41" s="3" t="s">
        <v>16</v>
      </c>
      <c r="C41" s="11">
        <v>18</v>
      </c>
      <c r="D41" s="11">
        <v>18</v>
      </c>
      <c r="E41" s="11">
        <v>16</v>
      </c>
      <c r="F41" s="11">
        <v>16</v>
      </c>
      <c r="G41" s="11">
        <v>15</v>
      </c>
      <c r="H41" s="11"/>
    </row>
    <row r="42" spans="2:8" x14ac:dyDescent="0.25">
      <c r="B42" s="7"/>
    </row>
    <row r="43" spans="2:8" ht="16.5" thickBot="1" x14ac:dyDescent="0.3"/>
    <row r="44" spans="2:8" ht="28.5" customHeight="1" thickBot="1" x14ac:dyDescent="0.3">
      <c r="B44" s="96" t="s">
        <v>66</v>
      </c>
      <c r="C44" s="97"/>
      <c r="D44" s="97"/>
      <c r="E44" s="38"/>
      <c r="F44" s="38"/>
      <c r="G44" s="38"/>
      <c r="H44" s="41"/>
    </row>
    <row r="45" spans="2:8" x14ac:dyDescent="0.25">
      <c r="B45" s="34" t="s">
        <v>6</v>
      </c>
      <c r="C45" s="89" t="s">
        <v>63</v>
      </c>
      <c r="D45" s="33" t="s">
        <v>0</v>
      </c>
      <c r="E45" s="33" t="s">
        <v>1</v>
      </c>
      <c r="F45" s="33" t="s">
        <v>1</v>
      </c>
      <c r="G45" s="33" t="s">
        <v>1</v>
      </c>
      <c r="H45" s="33" t="s">
        <v>1</v>
      </c>
    </row>
    <row r="46" spans="2:8" ht="33" customHeight="1" thickBot="1" x14ac:dyDescent="0.3">
      <c r="B46" s="35" t="s">
        <v>7</v>
      </c>
      <c r="C46" s="90"/>
      <c r="D46" s="43" t="s">
        <v>40</v>
      </c>
      <c r="E46" s="43" t="s">
        <v>39</v>
      </c>
      <c r="F46" s="43" t="s">
        <v>41</v>
      </c>
      <c r="G46" s="43" t="s">
        <v>42</v>
      </c>
      <c r="H46" s="43" t="s">
        <v>43</v>
      </c>
    </row>
    <row r="47" spans="2:8" ht="19.5" customHeight="1" thickBot="1" x14ac:dyDescent="0.3">
      <c r="B47" s="18" t="s">
        <v>8</v>
      </c>
      <c r="C47" s="19">
        <f t="shared" ref="C47:H47" si="6">C49+C50+C51</f>
        <v>40577200</v>
      </c>
      <c r="D47" s="19">
        <f>D49+D50+D51</f>
        <v>41993759</v>
      </c>
      <c r="E47" s="19">
        <f t="shared" si="6"/>
        <v>11058274</v>
      </c>
      <c r="F47" s="19">
        <f t="shared" si="6"/>
        <v>20213244</v>
      </c>
      <c r="G47" s="19">
        <f>G49+G50+G51</f>
        <v>28960294</v>
      </c>
      <c r="H47" s="19">
        <f t="shared" si="6"/>
        <v>0</v>
      </c>
    </row>
    <row r="48" spans="2:8" ht="16.5" thickBot="1" x14ac:dyDescent="0.3">
      <c r="B48" s="20" t="s">
        <v>9</v>
      </c>
      <c r="C48" s="21"/>
      <c r="D48" s="21"/>
      <c r="E48" s="21"/>
      <c r="F48" s="21"/>
      <c r="G48" s="21"/>
      <c r="H48" s="21"/>
    </row>
    <row r="49" spans="2:8" ht="16.5" thickBot="1" x14ac:dyDescent="0.3">
      <c r="B49" s="22" t="s">
        <v>10</v>
      </c>
      <c r="C49" s="21">
        <v>18512000</v>
      </c>
      <c r="D49" s="21">
        <v>18565571</v>
      </c>
      <c r="E49" s="21">
        <v>4792266</v>
      </c>
      <c r="F49" s="21">
        <v>9612824</v>
      </c>
      <c r="G49" s="21">
        <v>13969468</v>
      </c>
      <c r="H49" s="21"/>
    </row>
    <row r="50" spans="2:8" ht="16.5" thickBot="1" x14ac:dyDescent="0.3">
      <c r="B50" s="22" t="s">
        <v>11</v>
      </c>
      <c r="C50" s="21">
        <v>20561200</v>
      </c>
      <c r="D50" s="21">
        <v>21088264</v>
      </c>
      <c r="E50" s="21">
        <v>6227911</v>
      </c>
      <c r="F50" s="21">
        <v>9666974</v>
      </c>
      <c r="G50" s="21">
        <v>13604582</v>
      </c>
      <c r="H50" s="21"/>
    </row>
    <row r="51" spans="2:8" ht="16.5" thickBot="1" x14ac:dyDescent="0.3">
      <c r="B51" s="22" t="s">
        <v>12</v>
      </c>
      <c r="C51" s="21">
        <v>1504000</v>
      </c>
      <c r="D51" s="21">
        <v>2339924</v>
      </c>
      <c r="E51" s="21">
        <v>38097</v>
      </c>
      <c r="F51" s="21">
        <v>933446</v>
      </c>
      <c r="G51" s="21">
        <v>1386244</v>
      </c>
      <c r="H51" s="21"/>
    </row>
    <row r="52" spans="2:8" ht="16.5" thickBot="1" x14ac:dyDescent="0.3">
      <c r="B52" s="20"/>
      <c r="C52" s="21"/>
      <c r="D52" s="21"/>
      <c r="E52" s="21"/>
      <c r="F52" s="21"/>
      <c r="G52" s="21"/>
      <c r="H52" s="21"/>
    </row>
    <row r="53" spans="2:8" ht="16.5" thickBot="1" x14ac:dyDescent="0.3">
      <c r="B53" s="18" t="s">
        <v>13</v>
      </c>
      <c r="C53" s="19">
        <f t="shared" ref="C53:H53" si="7">SUM(C55:C60)</f>
        <v>214005200</v>
      </c>
      <c r="D53" s="19">
        <f t="shared" si="7"/>
        <v>365556164</v>
      </c>
      <c r="E53" s="19">
        <f t="shared" si="7"/>
        <v>46981028</v>
      </c>
      <c r="F53" s="19">
        <f t="shared" si="7"/>
        <v>108899586</v>
      </c>
      <c r="G53" s="19">
        <f t="shared" si="7"/>
        <v>244235146</v>
      </c>
      <c r="H53" s="19">
        <f t="shared" si="7"/>
        <v>0</v>
      </c>
    </row>
    <row r="54" spans="2:8" ht="16.5" thickBot="1" x14ac:dyDescent="0.3">
      <c r="B54" s="20" t="s">
        <v>9</v>
      </c>
      <c r="C54" s="21"/>
      <c r="D54" s="19"/>
      <c r="E54" s="21"/>
      <c r="F54" s="21"/>
      <c r="G54" s="21"/>
      <c r="H54" s="19">
        <f>H55+H56+H57+H58+H59</f>
        <v>0</v>
      </c>
    </row>
    <row r="55" spans="2:8" ht="25.5" x14ac:dyDescent="0.25">
      <c r="B55" s="46" t="s">
        <v>37</v>
      </c>
      <c r="C55" s="23">
        <v>112158000</v>
      </c>
      <c r="D55" s="23">
        <v>237756017</v>
      </c>
      <c r="E55" s="24">
        <v>36148513</v>
      </c>
      <c r="F55" s="24">
        <v>75213323</v>
      </c>
      <c r="G55" s="24">
        <v>151882651</v>
      </c>
      <c r="H55" s="24"/>
    </row>
    <row r="56" spans="2:8" x14ac:dyDescent="0.25">
      <c r="B56" s="45" t="s">
        <v>35</v>
      </c>
      <c r="C56" s="24">
        <v>102000</v>
      </c>
      <c r="D56" s="24">
        <v>480525</v>
      </c>
      <c r="E56" s="24"/>
      <c r="F56" s="24"/>
      <c r="G56" s="24"/>
      <c r="H56" s="24"/>
    </row>
    <row r="57" spans="2:8" hidden="1" x14ac:dyDescent="0.25">
      <c r="B57" s="45"/>
      <c r="C57" s="24"/>
      <c r="D57" s="24"/>
      <c r="E57" s="24"/>
      <c r="F57" s="24"/>
      <c r="G57" s="24"/>
      <c r="H57" s="24"/>
    </row>
    <row r="58" spans="2:8" ht="25.5" x14ac:dyDescent="0.25">
      <c r="B58" s="45" t="s">
        <v>44</v>
      </c>
      <c r="C58" s="24">
        <v>86738400</v>
      </c>
      <c r="D58" s="24">
        <v>101186404</v>
      </c>
      <c r="E58" s="24">
        <v>1207181</v>
      </c>
      <c r="F58" s="24">
        <v>18525465</v>
      </c>
      <c r="G58" s="24">
        <v>65973230</v>
      </c>
      <c r="H58" s="24"/>
    </row>
    <row r="59" spans="2:8" ht="26.25" thickBot="1" x14ac:dyDescent="0.3">
      <c r="B59" s="53" t="s">
        <v>36</v>
      </c>
      <c r="C59" s="54">
        <v>15000000</v>
      </c>
      <c r="D59" s="54">
        <v>13866496</v>
      </c>
      <c r="E59" s="54">
        <v>935012</v>
      </c>
      <c r="F59" s="54">
        <v>3141915</v>
      </c>
      <c r="G59" s="54">
        <v>5741879</v>
      </c>
      <c r="H59" s="54"/>
    </row>
    <row r="60" spans="2:8" x14ac:dyDescent="0.25">
      <c r="B60" s="50" t="s">
        <v>75</v>
      </c>
      <c r="C60" s="51">
        <v>6800</v>
      </c>
      <c r="D60" s="51">
        <v>12266722</v>
      </c>
      <c r="E60" s="52">
        <v>8690322</v>
      </c>
      <c r="F60" s="52">
        <v>12018883</v>
      </c>
      <c r="G60" s="52">
        <v>20637386</v>
      </c>
      <c r="H60" s="52"/>
    </row>
    <row r="61" spans="2:8" ht="16.5" thickBot="1" x14ac:dyDescent="0.3">
      <c r="B61" s="18" t="s">
        <v>15</v>
      </c>
      <c r="C61" s="19">
        <f t="shared" ref="C61:H61" si="8">C47+C53</f>
        <v>254582400</v>
      </c>
      <c r="D61" s="19">
        <f t="shared" si="8"/>
        <v>407549923</v>
      </c>
      <c r="E61" s="19">
        <f t="shared" si="8"/>
        <v>58039302</v>
      </c>
      <c r="F61" s="19">
        <f t="shared" si="8"/>
        <v>129112830</v>
      </c>
      <c r="G61" s="19">
        <f t="shared" si="8"/>
        <v>273195440</v>
      </c>
      <c r="H61" s="19">
        <f t="shared" si="8"/>
        <v>0</v>
      </c>
    </row>
    <row r="62" spans="2:8" ht="16.5" thickBot="1" x14ac:dyDescent="0.3">
      <c r="B62" s="20"/>
      <c r="C62" s="21"/>
      <c r="D62" s="21"/>
      <c r="E62" s="21"/>
      <c r="F62" s="21"/>
      <c r="G62" s="21"/>
      <c r="H62" s="21"/>
    </row>
    <row r="63" spans="2:8" ht="16.5" thickBot="1" x14ac:dyDescent="0.3">
      <c r="B63" s="20" t="s">
        <v>16</v>
      </c>
      <c r="C63" s="21">
        <v>1511</v>
      </c>
      <c r="D63" s="21">
        <v>1511</v>
      </c>
      <c r="E63" s="21">
        <v>1426</v>
      </c>
      <c r="F63" s="21">
        <v>1398</v>
      </c>
      <c r="G63" s="21">
        <v>1348</v>
      </c>
      <c r="H63" s="21"/>
    </row>
    <row r="64" spans="2:8" x14ac:dyDescent="0.25">
      <c r="B64" s="9"/>
      <c r="C64" s="8"/>
      <c r="D64" s="8"/>
      <c r="E64" s="8"/>
      <c r="F64" s="8"/>
      <c r="G64" s="8"/>
      <c r="H64" s="8"/>
    </row>
    <row r="65" spans="2:10" ht="16.5" thickBot="1" x14ac:dyDescent="0.3">
      <c r="B65" s="8"/>
      <c r="C65" s="8"/>
      <c r="D65" s="8"/>
      <c r="E65" s="8"/>
      <c r="F65" s="8"/>
      <c r="G65" s="8"/>
      <c r="H65" s="8"/>
    </row>
    <row r="66" spans="2:10" ht="30" customHeight="1" thickBot="1" x14ac:dyDescent="0.3">
      <c r="B66" s="96" t="s">
        <v>67</v>
      </c>
      <c r="C66" s="97"/>
      <c r="D66" s="97"/>
      <c r="E66" s="38"/>
      <c r="F66" s="38"/>
      <c r="G66" s="38"/>
      <c r="H66" s="41"/>
    </row>
    <row r="67" spans="2:10" x14ac:dyDescent="0.25">
      <c r="B67" s="34" t="s">
        <v>6</v>
      </c>
      <c r="C67" s="89" t="s">
        <v>63</v>
      </c>
      <c r="D67" s="33" t="s">
        <v>0</v>
      </c>
      <c r="E67" s="33" t="s">
        <v>1</v>
      </c>
      <c r="F67" s="33" t="s">
        <v>1</v>
      </c>
      <c r="G67" s="33" t="s">
        <v>1</v>
      </c>
      <c r="H67" s="33" t="s">
        <v>1</v>
      </c>
    </row>
    <row r="68" spans="2:10" ht="21.75" customHeight="1" thickBot="1" x14ac:dyDescent="0.3">
      <c r="B68" s="35" t="s">
        <v>7</v>
      </c>
      <c r="C68" s="90"/>
      <c r="D68" s="43" t="s">
        <v>40</v>
      </c>
      <c r="E68" s="43" t="s">
        <v>39</v>
      </c>
      <c r="F68" s="43" t="s">
        <v>41</v>
      </c>
      <c r="G68" s="43" t="s">
        <v>42</v>
      </c>
      <c r="H68" s="43" t="s">
        <v>43</v>
      </c>
    </row>
    <row r="69" spans="2:10" ht="16.5" thickBot="1" x14ac:dyDescent="0.3">
      <c r="B69" s="18" t="s">
        <v>8</v>
      </c>
      <c r="C69" s="19">
        <f t="shared" ref="C69:H69" si="9">C71+C72+C73</f>
        <v>1217400</v>
      </c>
      <c r="D69" s="19">
        <f t="shared" si="9"/>
        <v>1217400</v>
      </c>
      <c r="E69" s="19">
        <f t="shared" si="9"/>
        <v>275458</v>
      </c>
      <c r="F69" s="19">
        <f t="shared" si="9"/>
        <v>597928</v>
      </c>
      <c r="G69" s="19">
        <f>G71+G72+G73</f>
        <v>913682</v>
      </c>
      <c r="H69" s="19">
        <f t="shared" si="9"/>
        <v>0</v>
      </c>
    </row>
    <row r="70" spans="2:10" ht="16.5" thickBot="1" x14ac:dyDescent="0.3">
      <c r="B70" s="20" t="s">
        <v>9</v>
      </c>
      <c r="C70" s="21"/>
      <c r="D70" s="21"/>
      <c r="E70" s="21"/>
      <c r="F70" s="21"/>
      <c r="G70" s="21"/>
      <c r="H70" s="21"/>
    </row>
    <row r="71" spans="2:10" ht="16.5" thickBot="1" x14ac:dyDescent="0.3">
      <c r="B71" s="22" t="s">
        <v>10</v>
      </c>
      <c r="C71" s="21">
        <v>1157400</v>
      </c>
      <c r="D71" s="21">
        <f>848000+40000+269400</f>
        <v>1157400</v>
      </c>
      <c r="E71" s="21">
        <v>275458</v>
      </c>
      <c r="F71" s="21">
        <v>586927</v>
      </c>
      <c r="G71" s="21">
        <v>892648</v>
      </c>
      <c r="H71" s="21"/>
    </row>
    <row r="72" spans="2:10" ht="16.5" thickBot="1" x14ac:dyDescent="0.3">
      <c r="B72" s="22" t="s">
        <v>11</v>
      </c>
      <c r="C72" s="21">
        <v>60000</v>
      </c>
      <c r="D72" s="21">
        <v>60000</v>
      </c>
      <c r="E72" s="21">
        <v>0</v>
      </c>
      <c r="F72" s="21">
        <v>11001</v>
      </c>
      <c r="G72" s="21">
        <v>21034</v>
      </c>
      <c r="H72" s="21"/>
    </row>
    <row r="73" spans="2:10" ht="16.5" thickBot="1" x14ac:dyDescent="0.3">
      <c r="B73" s="22" t="s">
        <v>12</v>
      </c>
      <c r="C73" s="21"/>
      <c r="D73" s="21"/>
      <c r="E73" s="21"/>
      <c r="F73" s="21"/>
      <c r="G73" s="21"/>
      <c r="H73" s="21"/>
    </row>
    <row r="74" spans="2:10" ht="16.5" thickBot="1" x14ac:dyDescent="0.3">
      <c r="B74" s="20"/>
      <c r="C74" s="21"/>
      <c r="D74" s="21"/>
      <c r="E74" s="21"/>
      <c r="F74" s="21"/>
      <c r="G74" s="21"/>
      <c r="H74" s="21"/>
    </row>
    <row r="75" spans="2:10" ht="16.5" thickBot="1" x14ac:dyDescent="0.3">
      <c r="B75" s="18" t="s">
        <v>13</v>
      </c>
      <c r="C75" s="19">
        <f>SUM(C77:C80)</f>
        <v>30051500</v>
      </c>
      <c r="D75" s="19">
        <f>SUM(D77:D82)+327045</f>
        <v>31607686</v>
      </c>
      <c r="E75" s="19">
        <f>SUM(E77:E82)</f>
        <v>359475</v>
      </c>
      <c r="F75" s="19">
        <f>SUM(F77:F82)</f>
        <v>4898682</v>
      </c>
      <c r="G75" s="19">
        <f>SUM(G77:G82)+365076</f>
        <v>11365234</v>
      </c>
      <c r="H75" s="19">
        <f>SUM(H77:H82)</f>
        <v>0</v>
      </c>
    </row>
    <row r="76" spans="2:10" ht="16.5" thickBot="1" x14ac:dyDescent="0.3">
      <c r="B76" s="20" t="s">
        <v>9</v>
      </c>
      <c r="C76" s="21"/>
      <c r="D76" s="19"/>
      <c r="E76" s="21"/>
      <c r="F76" s="21"/>
      <c r="G76" s="21"/>
      <c r="H76" s="21"/>
    </row>
    <row r="77" spans="2:10" x14ac:dyDescent="0.25">
      <c r="B77" s="46" t="s">
        <v>20</v>
      </c>
      <c r="C77" s="23">
        <v>4280000</v>
      </c>
      <c r="D77" s="78">
        <f>4280000-567370</f>
        <v>3712630</v>
      </c>
      <c r="E77" s="25">
        <v>0</v>
      </c>
      <c r="F77" s="25">
        <v>0</v>
      </c>
      <c r="G77" s="25">
        <v>0</v>
      </c>
      <c r="H77" s="25"/>
    </row>
    <row r="78" spans="2:10" ht="25.5" x14ac:dyDescent="0.25">
      <c r="B78" s="45" t="s">
        <v>21</v>
      </c>
      <c r="C78" s="24">
        <v>800000</v>
      </c>
      <c r="D78" s="79">
        <f>800000+200000</f>
        <v>1000000</v>
      </c>
      <c r="E78" s="24">
        <v>2182</v>
      </c>
      <c r="F78" s="24">
        <v>500065</v>
      </c>
      <c r="G78" s="24">
        <v>613755</v>
      </c>
      <c r="H78" s="24"/>
      <c r="I78" s="26"/>
      <c r="J78" s="27"/>
    </row>
    <row r="79" spans="2:10" ht="25.5" x14ac:dyDescent="0.25">
      <c r="B79" s="45" t="s">
        <v>45</v>
      </c>
      <c r="C79" s="24">
        <v>24536500</v>
      </c>
      <c r="D79" s="24">
        <f>25097754+50000</f>
        <v>25147754</v>
      </c>
      <c r="E79" s="24">
        <v>204868</v>
      </c>
      <c r="F79" s="24">
        <v>3063175</v>
      </c>
      <c r="G79" s="24">
        <v>9024895</v>
      </c>
      <c r="H79" s="24"/>
      <c r="I79" s="26"/>
      <c r="J79" s="27"/>
    </row>
    <row r="80" spans="2:10" ht="16.5" thickBot="1" x14ac:dyDescent="0.3">
      <c r="B80" s="53" t="s">
        <v>46</v>
      </c>
      <c r="C80" s="54">
        <v>435000</v>
      </c>
      <c r="D80" s="80">
        <v>435000</v>
      </c>
      <c r="E80" s="54">
        <v>124326</v>
      </c>
      <c r="F80" s="54">
        <v>376251</v>
      </c>
      <c r="G80" s="54">
        <v>376251</v>
      </c>
      <c r="H80" s="54"/>
      <c r="I80" s="26"/>
      <c r="J80" s="27"/>
    </row>
    <row r="81" spans="2:8" x14ac:dyDescent="0.25">
      <c r="B81" s="50" t="s">
        <v>38</v>
      </c>
      <c r="C81" s="51"/>
      <c r="D81" s="52">
        <v>985257</v>
      </c>
      <c r="E81" s="52">
        <v>28099</v>
      </c>
      <c r="F81" s="52">
        <v>959191</v>
      </c>
      <c r="G81" s="52">
        <v>985257</v>
      </c>
      <c r="H81" s="52"/>
    </row>
    <row r="82" spans="2:8" ht="16.5" thickBot="1" x14ac:dyDescent="0.3">
      <c r="B82" s="48"/>
      <c r="C82" s="49"/>
      <c r="D82" s="49"/>
      <c r="E82" s="49"/>
      <c r="F82" s="49"/>
      <c r="G82" s="49"/>
      <c r="H82" s="49"/>
    </row>
    <row r="83" spans="2:8" ht="16.5" thickBot="1" x14ac:dyDescent="0.3">
      <c r="B83" s="18" t="s">
        <v>15</v>
      </c>
      <c r="C83" s="19">
        <f t="shared" ref="C83:H83" si="10">C69+C75</f>
        <v>31268900</v>
      </c>
      <c r="D83" s="19">
        <f t="shared" si="10"/>
        <v>32825086</v>
      </c>
      <c r="E83" s="19">
        <f t="shared" si="10"/>
        <v>634933</v>
      </c>
      <c r="F83" s="19">
        <f t="shared" si="10"/>
        <v>5496610</v>
      </c>
      <c r="G83" s="19">
        <f t="shared" si="10"/>
        <v>12278916</v>
      </c>
      <c r="H83" s="19">
        <f t="shared" si="10"/>
        <v>0</v>
      </c>
    </row>
    <row r="84" spans="2:8" ht="16.5" thickBot="1" x14ac:dyDescent="0.3">
      <c r="B84" s="20"/>
      <c r="C84" s="21"/>
      <c r="D84" s="21"/>
      <c r="E84" s="21"/>
      <c r="F84" s="21"/>
      <c r="G84" s="21"/>
      <c r="H84" s="21"/>
    </row>
    <row r="85" spans="2:8" ht="16.5" thickBot="1" x14ac:dyDescent="0.3">
      <c r="B85" s="20" t="s">
        <v>16</v>
      </c>
      <c r="C85" s="21">
        <v>53</v>
      </c>
      <c r="D85" s="21">
        <v>53</v>
      </c>
      <c r="E85" s="21">
        <v>47</v>
      </c>
      <c r="F85" s="21">
        <v>51</v>
      </c>
      <c r="G85" s="21">
        <v>51</v>
      </c>
      <c r="H85" s="21"/>
    </row>
    <row r="86" spans="2:8" x14ac:dyDescent="0.25">
      <c r="B86" s="9"/>
      <c r="C86" s="8"/>
      <c r="D86" s="8"/>
      <c r="E86" s="8"/>
      <c r="F86" s="8"/>
      <c r="G86" s="8"/>
      <c r="H86" s="8"/>
    </row>
    <row r="87" spans="2:8" ht="16.5" thickBot="1" x14ac:dyDescent="0.3">
      <c r="B87" s="8"/>
      <c r="C87" s="8"/>
      <c r="D87" s="8"/>
      <c r="E87" s="8"/>
      <c r="F87" s="8"/>
      <c r="G87" s="8"/>
      <c r="H87" s="8"/>
    </row>
    <row r="88" spans="2:8" ht="34.5" customHeight="1" thickBot="1" x14ac:dyDescent="0.3">
      <c r="B88" s="92" t="s">
        <v>68</v>
      </c>
      <c r="C88" s="93"/>
      <c r="D88" s="93"/>
      <c r="E88" s="93"/>
      <c r="F88" s="93"/>
      <c r="G88" s="93"/>
      <c r="H88" s="37"/>
    </row>
    <row r="89" spans="2:8" ht="23.25" customHeight="1" x14ac:dyDescent="0.25">
      <c r="B89" s="30" t="s">
        <v>6</v>
      </c>
      <c r="C89" s="89" t="s">
        <v>63</v>
      </c>
      <c r="D89" s="33" t="s">
        <v>0</v>
      </c>
      <c r="E89" s="33" t="s">
        <v>1</v>
      </c>
      <c r="F89" s="33" t="s">
        <v>1</v>
      </c>
      <c r="G89" s="33" t="s">
        <v>1</v>
      </c>
      <c r="H89" s="33" t="s">
        <v>1</v>
      </c>
    </row>
    <row r="90" spans="2:8" ht="18" customHeight="1" thickBot="1" x14ac:dyDescent="0.3">
      <c r="B90" s="31" t="s">
        <v>7</v>
      </c>
      <c r="C90" s="90"/>
      <c r="D90" s="43" t="s">
        <v>40</v>
      </c>
      <c r="E90" s="43" t="s">
        <v>39</v>
      </c>
      <c r="F90" s="43" t="s">
        <v>41</v>
      </c>
      <c r="G90" s="43" t="s">
        <v>42</v>
      </c>
      <c r="H90" s="43" t="s">
        <v>43</v>
      </c>
    </row>
    <row r="91" spans="2:8" ht="16.5" thickBot="1" x14ac:dyDescent="0.3">
      <c r="B91" s="5" t="s">
        <v>8</v>
      </c>
      <c r="C91" s="10">
        <f t="shared" ref="C91:G91" si="11">C93+C94+C95</f>
        <v>7647200</v>
      </c>
      <c r="D91" s="10">
        <f t="shared" si="11"/>
        <v>7961814</v>
      </c>
      <c r="E91" s="10">
        <f t="shared" si="11"/>
        <v>1859632</v>
      </c>
      <c r="F91" s="10">
        <f t="shared" si="11"/>
        <v>3619256</v>
      </c>
      <c r="G91" s="10">
        <f t="shared" si="11"/>
        <v>5437175</v>
      </c>
      <c r="H91" s="10">
        <f>H93+H94+H95</f>
        <v>0</v>
      </c>
    </row>
    <row r="92" spans="2:8" ht="16.5" thickBot="1" x14ac:dyDescent="0.3">
      <c r="B92" s="3" t="s">
        <v>9</v>
      </c>
      <c r="C92" s="11"/>
      <c r="D92" s="11"/>
      <c r="E92" s="11"/>
      <c r="F92" s="11"/>
      <c r="G92" s="11"/>
      <c r="H92" s="11"/>
    </row>
    <row r="93" spans="2:8" ht="16.5" thickBot="1" x14ac:dyDescent="0.3">
      <c r="B93" s="6" t="s">
        <v>10</v>
      </c>
      <c r="C93" s="21">
        <v>5289900</v>
      </c>
      <c r="D93" s="21">
        <v>5302007</v>
      </c>
      <c r="E93" s="11">
        <v>1301746</v>
      </c>
      <c r="F93" s="40">
        <v>2630598</v>
      </c>
      <c r="G93" s="40">
        <v>4035208</v>
      </c>
      <c r="H93" s="11"/>
    </row>
    <row r="94" spans="2:8" ht="16.5" thickBot="1" x14ac:dyDescent="0.3">
      <c r="B94" s="6" t="s">
        <v>11</v>
      </c>
      <c r="C94" s="21">
        <v>2307300</v>
      </c>
      <c r="D94" s="21">
        <v>2609807</v>
      </c>
      <c r="E94" s="11">
        <v>557886</v>
      </c>
      <c r="F94" s="40">
        <v>938738</v>
      </c>
      <c r="G94" s="40">
        <v>1352047</v>
      </c>
      <c r="H94" s="11"/>
    </row>
    <row r="95" spans="2:8" ht="16.5" thickBot="1" x14ac:dyDescent="0.3">
      <c r="B95" s="6" t="s">
        <v>12</v>
      </c>
      <c r="C95" s="11">
        <v>50000</v>
      </c>
      <c r="D95" s="11">
        <v>50000</v>
      </c>
      <c r="E95" s="11"/>
      <c r="F95" s="11">
        <v>49920</v>
      </c>
      <c r="G95" s="11">
        <v>49920</v>
      </c>
      <c r="H95" s="11"/>
    </row>
    <row r="96" spans="2:8" ht="16.5" thickBot="1" x14ac:dyDescent="0.3">
      <c r="B96" s="3"/>
      <c r="C96" s="11"/>
      <c r="D96" s="11"/>
      <c r="E96" s="11"/>
      <c r="F96" s="11"/>
      <c r="G96" s="11"/>
      <c r="H96" s="11"/>
    </row>
    <row r="97" spans="2:8" ht="16.5" thickBot="1" x14ac:dyDescent="0.3">
      <c r="B97" s="5" t="s">
        <v>13</v>
      </c>
      <c r="C97" s="10">
        <v>0</v>
      </c>
      <c r="D97" s="10">
        <f>D99</f>
        <v>0</v>
      </c>
      <c r="E97" s="10">
        <v>0</v>
      </c>
      <c r="F97" s="10">
        <v>0</v>
      </c>
      <c r="G97" s="10">
        <v>0</v>
      </c>
      <c r="H97" s="10">
        <v>0</v>
      </c>
    </row>
    <row r="98" spans="2:8" ht="16.5" thickBot="1" x14ac:dyDescent="0.3">
      <c r="B98" s="3" t="s">
        <v>9</v>
      </c>
      <c r="C98" s="11"/>
      <c r="D98" s="11"/>
      <c r="E98" s="11"/>
      <c r="F98" s="11"/>
      <c r="G98" s="11"/>
      <c r="H98" s="11"/>
    </row>
    <row r="99" spans="2:8" ht="16.5" thickBot="1" x14ac:dyDescent="0.3">
      <c r="B99" s="3" t="s">
        <v>14</v>
      </c>
      <c r="C99" s="11"/>
      <c r="D99" s="11"/>
      <c r="E99" s="11"/>
      <c r="F99" s="11"/>
      <c r="G99" s="11"/>
      <c r="H99" s="11"/>
    </row>
    <row r="100" spans="2:8" ht="16.5" thickBot="1" x14ac:dyDescent="0.3">
      <c r="B100" s="3" t="s">
        <v>14</v>
      </c>
      <c r="C100" s="11"/>
      <c r="D100" s="11"/>
      <c r="E100" s="11"/>
      <c r="F100" s="11"/>
      <c r="G100" s="11"/>
      <c r="H100" s="11"/>
    </row>
    <row r="101" spans="2:8" ht="16.5" thickBot="1" x14ac:dyDescent="0.3">
      <c r="B101" s="3"/>
      <c r="C101" s="11"/>
      <c r="D101" s="11"/>
      <c r="E101" s="11"/>
      <c r="F101" s="11"/>
      <c r="G101" s="11"/>
      <c r="H101" s="11"/>
    </row>
    <row r="102" spans="2:8" ht="16.5" thickBot="1" x14ac:dyDescent="0.3">
      <c r="B102" s="5" t="s">
        <v>15</v>
      </c>
      <c r="C102" s="10">
        <f t="shared" ref="C102:H102" si="12">C91+C97</f>
        <v>7647200</v>
      </c>
      <c r="D102" s="10">
        <f t="shared" si="12"/>
        <v>7961814</v>
      </c>
      <c r="E102" s="10">
        <f t="shared" si="12"/>
        <v>1859632</v>
      </c>
      <c r="F102" s="10">
        <f t="shared" si="12"/>
        <v>3619256</v>
      </c>
      <c r="G102" s="10">
        <f t="shared" si="12"/>
        <v>5437175</v>
      </c>
      <c r="H102" s="10">
        <f t="shared" si="12"/>
        <v>0</v>
      </c>
    </row>
    <row r="103" spans="2:8" ht="16.5" thickBot="1" x14ac:dyDescent="0.3">
      <c r="B103" s="3"/>
      <c r="C103" s="11"/>
      <c r="D103" s="11"/>
      <c r="E103" s="11"/>
      <c r="F103" s="11"/>
      <c r="G103" s="11"/>
      <c r="H103" s="11"/>
    </row>
    <row r="104" spans="2:8" ht="16.5" thickBot="1" x14ac:dyDescent="0.3">
      <c r="B104" s="3" t="s">
        <v>16</v>
      </c>
      <c r="C104" s="11">
        <f>13+421</f>
        <v>434</v>
      </c>
      <c r="D104" s="11">
        <f>13+421</f>
        <v>434</v>
      </c>
      <c r="E104" s="11">
        <f>13+373</f>
        <v>386</v>
      </c>
      <c r="F104" s="11">
        <f>12+376</f>
        <v>388</v>
      </c>
      <c r="G104" s="11">
        <f>12+366</f>
        <v>378</v>
      </c>
      <c r="H104" s="11"/>
    </row>
    <row r="106" spans="2:8" ht="16.5" thickBot="1" x14ac:dyDescent="0.3"/>
    <row r="107" spans="2:8" ht="32.25" customHeight="1" thickBot="1" x14ac:dyDescent="0.3">
      <c r="B107" s="92" t="s">
        <v>69</v>
      </c>
      <c r="C107" s="93"/>
      <c r="D107" s="93"/>
      <c r="E107" s="93"/>
      <c r="F107" s="93"/>
      <c r="G107" s="93"/>
      <c r="H107" s="94"/>
    </row>
    <row r="108" spans="2:8" ht="23.25" customHeight="1" x14ac:dyDescent="0.25">
      <c r="B108" s="32" t="s">
        <v>6</v>
      </c>
      <c r="C108" s="89" t="s">
        <v>63</v>
      </c>
      <c r="D108" s="33" t="s">
        <v>0</v>
      </c>
      <c r="E108" s="33" t="s">
        <v>1</v>
      </c>
      <c r="F108" s="33" t="s">
        <v>1</v>
      </c>
      <c r="G108" s="33" t="s">
        <v>1</v>
      </c>
      <c r="H108" s="33" t="s">
        <v>1</v>
      </c>
    </row>
    <row r="109" spans="2:8" ht="15" customHeight="1" thickBot="1" x14ac:dyDescent="0.3">
      <c r="B109" s="31" t="s">
        <v>7</v>
      </c>
      <c r="C109" s="90"/>
      <c r="D109" s="43" t="s">
        <v>40</v>
      </c>
      <c r="E109" s="43" t="s">
        <v>39</v>
      </c>
      <c r="F109" s="43" t="s">
        <v>41</v>
      </c>
      <c r="G109" s="43" t="s">
        <v>42</v>
      </c>
      <c r="H109" s="43" t="s">
        <v>43</v>
      </c>
    </row>
    <row r="110" spans="2:8" ht="16.5" thickBot="1" x14ac:dyDescent="0.3">
      <c r="B110" s="5" t="s">
        <v>8</v>
      </c>
      <c r="C110" s="10">
        <f t="shared" ref="C110:H110" si="13">C112+C113+C114</f>
        <v>19946100</v>
      </c>
      <c r="D110" s="10">
        <f>D112+D113+D114</f>
        <v>19969524</v>
      </c>
      <c r="E110" s="10">
        <f t="shared" si="13"/>
        <v>2611155</v>
      </c>
      <c r="F110" s="10">
        <f>F112+F113+F114</f>
        <v>6114411</v>
      </c>
      <c r="G110" s="10">
        <f>G112+G113+G114</f>
        <v>9337528</v>
      </c>
      <c r="H110" s="10">
        <f t="shared" si="13"/>
        <v>0</v>
      </c>
    </row>
    <row r="111" spans="2:8" ht="16.5" thickBot="1" x14ac:dyDescent="0.3">
      <c r="B111" s="3" t="s">
        <v>9</v>
      </c>
      <c r="C111" s="11"/>
      <c r="D111" s="11"/>
      <c r="E111" s="11"/>
      <c r="F111" s="11"/>
      <c r="G111" s="11"/>
      <c r="H111" s="11"/>
    </row>
    <row r="112" spans="2:8" ht="16.5" thickBot="1" x14ac:dyDescent="0.3">
      <c r="B112" s="6" t="s">
        <v>10</v>
      </c>
      <c r="C112" s="11">
        <v>5952300</v>
      </c>
      <c r="D112" s="11">
        <v>5975426</v>
      </c>
      <c r="E112" s="11">
        <v>1435145</v>
      </c>
      <c r="F112" s="11">
        <v>2950011</v>
      </c>
      <c r="G112" s="11">
        <v>4438738</v>
      </c>
      <c r="H112" s="11"/>
    </row>
    <row r="113" spans="2:8" ht="16.5" thickBot="1" x14ac:dyDescent="0.3">
      <c r="B113" s="6" t="s">
        <v>11</v>
      </c>
      <c r="C113" s="11">
        <v>13033800</v>
      </c>
      <c r="D113" s="11">
        <v>12166338</v>
      </c>
      <c r="E113" s="11">
        <v>1101320</v>
      </c>
      <c r="F113" s="11">
        <v>2431856</v>
      </c>
      <c r="G113" s="11">
        <v>3721657</v>
      </c>
      <c r="H113" s="11"/>
    </row>
    <row r="114" spans="2:8" ht="16.5" thickBot="1" x14ac:dyDescent="0.3">
      <c r="B114" s="6" t="s">
        <v>12</v>
      </c>
      <c r="C114" s="11">
        <v>960000</v>
      </c>
      <c r="D114" s="11">
        <v>1827760</v>
      </c>
      <c r="E114" s="11">
        <v>74690</v>
      </c>
      <c r="F114" s="11">
        <v>732544</v>
      </c>
      <c r="G114" s="11">
        <v>1177133</v>
      </c>
      <c r="H114" s="11"/>
    </row>
    <row r="115" spans="2:8" ht="16.5" thickBot="1" x14ac:dyDescent="0.3">
      <c r="B115" s="3"/>
      <c r="C115" s="11"/>
      <c r="D115" s="11"/>
      <c r="E115" s="11"/>
      <c r="F115" s="11"/>
      <c r="G115" s="11"/>
      <c r="H115" s="11"/>
    </row>
    <row r="116" spans="2:8" ht="16.5" thickBot="1" x14ac:dyDescent="0.3">
      <c r="B116" s="5" t="s">
        <v>13</v>
      </c>
      <c r="C116" s="10">
        <v>0</v>
      </c>
      <c r="D116" s="10">
        <f>D119</f>
        <v>41362</v>
      </c>
      <c r="E116" s="10">
        <f t="shared" ref="E116:H116" si="14">E119</f>
        <v>0</v>
      </c>
      <c r="F116" s="10">
        <f t="shared" si="14"/>
        <v>41362</v>
      </c>
      <c r="G116" s="10">
        <f t="shared" si="14"/>
        <v>41362</v>
      </c>
      <c r="H116" s="10">
        <f t="shared" si="14"/>
        <v>0</v>
      </c>
    </row>
    <row r="117" spans="2:8" ht="16.5" thickBot="1" x14ac:dyDescent="0.3">
      <c r="B117" s="3" t="s">
        <v>9</v>
      </c>
      <c r="C117" s="11"/>
      <c r="D117" s="11"/>
      <c r="E117" s="11"/>
      <c r="F117" s="11"/>
      <c r="G117" s="11"/>
      <c r="H117" s="11"/>
    </row>
    <row r="118" spans="2:8" ht="16.5" thickBot="1" x14ac:dyDescent="0.3">
      <c r="B118" s="55" t="s">
        <v>74</v>
      </c>
      <c r="C118" s="56"/>
      <c r="D118" s="56"/>
      <c r="E118" s="56"/>
      <c r="F118" s="56"/>
      <c r="G118" s="56"/>
      <c r="H118" s="56"/>
    </row>
    <row r="119" spans="2:8" ht="16.5" thickBot="1" x14ac:dyDescent="0.3">
      <c r="B119" s="81" t="s">
        <v>38</v>
      </c>
      <c r="C119" s="82"/>
      <c r="D119" s="82">
        <v>41362</v>
      </c>
      <c r="E119" s="82"/>
      <c r="F119" s="82">
        <v>41362</v>
      </c>
      <c r="G119" s="82">
        <v>41362</v>
      </c>
      <c r="H119" s="83"/>
    </row>
    <row r="120" spans="2:8" ht="16.5" thickBot="1" x14ac:dyDescent="0.3">
      <c r="B120" s="3"/>
      <c r="C120" s="11"/>
      <c r="D120" s="11"/>
      <c r="E120" s="11"/>
      <c r="F120" s="11"/>
      <c r="G120" s="11"/>
      <c r="H120" s="11"/>
    </row>
    <row r="121" spans="2:8" ht="16.5" thickBot="1" x14ac:dyDescent="0.3">
      <c r="B121" s="5" t="s">
        <v>15</v>
      </c>
      <c r="C121" s="10">
        <f t="shared" ref="C121:H121" si="15">C110+C116</f>
        <v>19946100</v>
      </c>
      <c r="D121" s="10">
        <f t="shared" si="15"/>
        <v>20010886</v>
      </c>
      <c r="E121" s="10">
        <f t="shared" si="15"/>
        <v>2611155</v>
      </c>
      <c r="F121" s="10">
        <f t="shared" si="15"/>
        <v>6155773</v>
      </c>
      <c r="G121" s="10">
        <f t="shared" si="15"/>
        <v>9378890</v>
      </c>
      <c r="H121" s="10">
        <f t="shared" si="15"/>
        <v>0</v>
      </c>
    </row>
    <row r="122" spans="2:8" ht="16.5" thickBot="1" x14ac:dyDescent="0.3">
      <c r="B122" s="3"/>
      <c r="C122" s="11"/>
      <c r="D122" s="11"/>
      <c r="E122" s="11"/>
      <c r="F122" s="11"/>
      <c r="G122" s="11"/>
      <c r="H122" s="11"/>
    </row>
    <row r="123" spans="2:8" ht="16.5" thickBot="1" x14ac:dyDescent="0.3">
      <c r="B123" s="3" t="s">
        <v>16</v>
      </c>
      <c r="C123" s="11">
        <v>345</v>
      </c>
      <c r="D123" s="11">
        <v>345</v>
      </c>
      <c r="E123" s="11">
        <v>337</v>
      </c>
      <c r="F123" s="11">
        <v>334</v>
      </c>
      <c r="G123" s="11">
        <v>333</v>
      </c>
      <c r="H123" s="11"/>
    </row>
    <row r="125" spans="2:8" ht="16.5" thickBot="1" x14ac:dyDescent="0.3"/>
    <row r="126" spans="2:8" ht="36" customHeight="1" thickBot="1" x14ac:dyDescent="0.3">
      <c r="B126" s="92" t="s">
        <v>70</v>
      </c>
      <c r="C126" s="93"/>
      <c r="D126" s="93"/>
      <c r="E126" s="93"/>
      <c r="F126" s="93"/>
      <c r="G126" s="93"/>
      <c r="H126" s="94"/>
    </row>
    <row r="127" spans="2:8" x14ac:dyDescent="0.25">
      <c r="B127" s="30" t="s">
        <v>6</v>
      </c>
      <c r="C127" s="89" t="s">
        <v>63</v>
      </c>
      <c r="D127" s="33" t="s">
        <v>0</v>
      </c>
      <c r="E127" s="33" t="s">
        <v>1</v>
      </c>
      <c r="F127" s="33" t="s">
        <v>1</v>
      </c>
      <c r="G127" s="33" t="s">
        <v>1</v>
      </c>
      <c r="H127" s="33" t="s">
        <v>1</v>
      </c>
    </row>
    <row r="128" spans="2:8" ht="27" customHeight="1" thickBot="1" x14ac:dyDescent="0.3">
      <c r="B128" s="31" t="s">
        <v>7</v>
      </c>
      <c r="C128" s="90"/>
      <c r="D128" s="43" t="s">
        <v>40</v>
      </c>
      <c r="E128" s="43" t="s">
        <v>39</v>
      </c>
      <c r="F128" s="43" t="s">
        <v>41</v>
      </c>
      <c r="G128" s="43" t="s">
        <v>42</v>
      </c>
      <c r="H128" s="43" t="s">
        <v>43</v>
      </c>
    </row>
    <row r="129" spans="2:12" ht="16.5" thickBot="1" x14ac:dyDescent="0.3">
      <c r="B129" s="5" t="s">
        <v>8</v>
      </c>
      <c r="C129" s="10">
        <f t="shared" ref="C129:H129" si="16">C131+C132+C133</f>
        <v>873200</v>
      </c>
      <c r="D129" s="10">
        <f>D131+D132+D133</f>
        <v>755155</v>
      </c>
      <c r="E129" s="10">
        <f>E131+E132+E133</f>
        <v>179053</v>
      </c>
      <c r="F129" s="10">
        <f>F131+F132+F133</f>
        <v>373567</v>
      </c>
      <c r="G129" s="10">
        <f>G131+G132+G133</f>
        <v>539764</v>
      </c>
      <c r="H129" s="10">
        <f t="shared" si="16"/>
        <v>0</v>
      </c>
    </row>
    <row r="130" spans="2:12" ht="16.5" thickBot="1" x14ac:dyDescent="0.3">
      <c r="B130" s="3" t="s">
        <v>9</v>
      </c>
      <c r="C130" s="11"/>
      <c r="D130" s="11"/>
      <c r="E130" s="11"/>
      <c r="F130" s="11"/>
      <c r="G130" s="11"/>
      <c r="H130" s="11"/>
    </row>
    <row r="131" spans="2:12" ht="16.5" thickBot="1" x14ac:dyDescent="0.3">
      <c r="B131" s="6" t="s">
        <v>10</v>
      </c>
      <c r="C131" s="11">
        <v>762400</v>
      </c>
      <c r="D131" s="11">
        <v>649355</v>
      </c>
      <c r="E131" s="11">
        <v>171066</v>
      </c>
      <c r="F131" s="11">
        <v>358638</v>
      </c>
      <c r="G131" s="11">
        <v>520109</v>
      </c>
      <c r="H131" s="11"/>
    </row>
    <row r="132" spans="2:12" ht="16.5" thickBot="1" x14ac:dyDescent="0.3">
      <c r="B132" s="6" t="s">
        <v>11</v>
      </c>
      <c r="C132" s="11">
        <v>110800</v>
      </c>
      <c r="D132" s="11">
        <v>105800</v>
      </c>
      <c r="E132" s="11">
        <v>7987</v>
      </c>
      <c r="F132" s="11">
        <v>14929</v>
      </c>
      <c r="G132" s="11">
        <v>19655</v>
      </c>
      <c r="H132" s="11"/>
    </row>
    <row r="133" spans="2:12" ht="16.5" thickBot="1" x14ac:dyDescent="0.3">
      <c r="B133" s="6" t="s">
        <v>12</v>
      </c>
      <c r="C133" s="11"/>
      <c r="D133" s="11"/>
      <c r="E133" s="11"/>
      <c r="F133" s="11"/>
      <c r="G133" s="11"/>
      <c r="H133" s="11"/>
    </row>
    <row r="134" spans="2:12" ht="16.5" thickBot="1" x14ac:dyDescent="0.3">
      <c r="B134" s="3"/>
      <c r="C134" s="11"/>
      <c r="D134" s="11"/>
      <c r="E134" s="11"/>
      <c r="F134" s="11"/>
      <c r="G134" s="11"/>
      <c r="H134" s="11"/>
    </row>
    <row r="135" spans="2:12" ht="16.5" thickBot="1" x14ac:dyDescent="0.3">
      <c r="B135" s="5" t="s">
        <v>13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</row>
    <row r="136" spans="2:12" ht="16.5" thickBot="1" x14ac:dyDescent="0.3">
      <c r="B136" s="3" t="s">
        <v>9</v>
      </c>
      <c r="C136" s="11"/>
      <c r="D136" s="11"/>
      <c r="E136" s="11"/>
      <c r="F136" s="11"/>
      <c r="G136" s="11"/>
      <c r="H136" s="11"/>
    </row>
    <row r="137" spans="2:12" ht="16.5" thickBot="1" x14ac:dyDescent="0.3">
      <c r="B137" s="3" t="s">
        <v>14</v>
      </c>
      <c r="C137" s="11"/>
      <c r="D137" s="11"/>
      <c r="E137" s="11"/>
      <c r="F137" s="11"/>
      <c r="G137" s="11"/>
      <c r="H137" s="11"/>
    </row>
    <row r="138" spans="2:12" ht="16.5" thickBot="1" x14ac:dyDescent="0.3">
      <c r="B138" s="3" t="s">
        <v>14</v>
      </c>
      <c r="C138" s="11"/>
      <c r="D138" s="11"/>
      <c r="E138" s="11"/>
      <c r="F138" s="11"/>
      <c r="G138" s="11"/>
      <c r="H138" s="11"/>
    </row>
    <row r="139" spans="2:12" ht="16.5" thickBot="1" x14ac:dyDescent="0.3">
      <c r="B139" s="3"/>
      <c r="C139" s="11"/>
      <c r="D139" s="11"/>
      <c r="E139" s="11"/>
      <c r="F139" s="11"/>
      <c r="G139" s="11"/>
      <c r="H139" s="11"/>
    </row>
    <row r="140" spans="2:12" ht="20.25" customHeight="1" thickBot="1" x14ac:dyDescent="0.3">
      <c r="B140" s="5" t="s">
        <v>15</v>
      </c>
      <c r="C140" s="10">
        <f t="shared" ref="C140:H140" si="17">C129+C135</f>
        <v>873200</v>
      </c>
      <c r="D140" s="10">
        <f t="shared" si="17"/>
        <v>755155</v>
      </c>
      <c r="E140" s="10">
        <f t="shared" si="17"/>
        <v>179053</v>
      </c>
      <c r="F140" s="10">
        <f t="shared" si="17"/>
        <v>373567</v>
      </c>
      <c r="G140" s="10">
        <f t="shared" si="17"/>
        <v>539764</v>
      </c>
      <c r="H140" s="10">
        <f t="shared" si="17"/>
        <v>0</v>
      </c>
    </row>
    <row r="141" spans="2:12" ht="16.5" thickBot="1" x14ac:dyDescent="0.3">
      <c r="B141" s="3"/>
      <c r="C141" s="11"/>
      <c r="D141" s="11"/>
      <c r="E141" s="11"/>
      <c r="F141" s="11"/>
      <c r="G141" s="11"/>
      <c r="H141" s="11"/>
    </row>
    <row r="142" spans="2:12" ht="16.5" thickBot="1" x14ac:dyDescent="0.3">
      <c r="B142" s="3" t="s">
        <v>16</v>
      </c>
      <c r="C142" s="11">
        <v>39</v>
      </c>
      <c r="D142" s="11">
        <v>24</v>
      </c>
      <c r="E142" s="11">
        <v>33</v>
      </c>
      <c r="F142" s="11">
        <v>22</v>
      </c>
      <c r="G142" s="11">
        <v>21</v>
      </c>
      <c r="H142" s="11"/>
    </row>
    <row r="144" spans="2:12" ht="16.5" thickBot="1" x14ac:dyDescent="0.3">
      <c r="L144" s="39"/>
    </row>
    <row r="145" spans="2:15" ht="37.5" customHeight="1" thickBot="1" x14ac:dyDescent="0.3">
      <c r="B145" s="92" t="s">
        <v>71</v>
      </c>
      <c r="C145" s="93"/>
      <c r="D145" s="93"/>
      <c r="E145" s="93"/>
      <c r="F145" s="93"/>
      <c r="G145" s="93"/>
      <c r="H145" s="94"/>
      <c r="L145" s="91"/>
      <c r="M145" s="91"/>
      <c r="N145" s="91"/>
      <c r="O145" s="91"/>
    </row>
    <row r="146" spans="2:15" x14ac:dyDescent="0.25">
      <c r="B146" s="30" t="s">
        <v>6</v>
      </c>
      <c r="C146" s="89" t="s">
        <v>63</v>
      </c>
      <c r="D146" s="33" t="s">
        <v>0</v>
      </c>
      <c r="E146" s="33" t="s">
        <v>1</v>
      </c>
      <c r="F146" s="33" t="s">
        <v>1</v>
      </c>
      <c r="G146" s="33" t="s">
        <v>1</v>
      </c>
      <c r="H146" s="33" t="s">
        <v>1</v>
      </c>
    </row>
    <row r="147" spans="2:15" ht="16.5" thickBot="1" x14ac:dyDescent="0.3">
      <c r="B147" s="31" t="s">
        <v>7</v>
      </c>
      <c r="C147" s="90"/>
      <c r="D147" s="43" t="s">
        <v>40</v>
      </c>
      <c r="E147" s="43" t="s">
        <v>39</v>
      </c>
      <c r="F147" s="43" t="s">
        <v>41</v>
      </c>
      <c r="G147" s="43" t="s">
        <v>42</v>
      </c>
      <c r="H147" s="43" t="s">
        <v>43</v>
      </c>
    </row>
    <row r="148" spans="2:15" ht="16.5" thickBot="1" x14ac:dyDescent="0.3">
      <c r="B148" s="5" t="s">
        <v>8</v>
      </c>
      <c r="C148" s="10">
        <f t="shared" ref="C148" si="18">C150+C151+C152</f>
        <v>2177600</v>
      </c>
      <c r="D148" s="10">
        <f>D150+D151+D152</f>
        <v>3477600</v>
      </c>
      <c r="E148" s="10">
        <f>E150+E151+E152</f>
        <v>670840</v>
      </c>
      <c r="F148" s="10">
        <f t="shared" ref="F148:H148" si="19">F150+F151+F152</f>
        <v>1225268</v>
      </c>
      <c r="G148" s="10">
        <f t="shared" si="19"/>
        <v>1863939</v>
      </c>
      <c r="H148" s="10">
        <f t="shared" si="19"/>
        <v>0</v>
      </c>
    </row>
    <row r="149" spans="2:15" ht="16.5" thickBot="1" x14ac:dyDescent="0.3">
      <c r="B149" s="3" t="s">
        <v>9</v>
      </c>
      <c r="C149" s="11"/>
      <c r="D149" s="11"/>
      <c r="E149" s="11"/>
      <c r="F149" s="11"/>
      <c r="G149" s="11"/>
      <c r="H149" s="11"/>
    </row>
    <row r="150" spans="2:15" ht="16.5" thickBot="1" x14ac:dyDescent="0.3">
      <c r="B150" s="6" t="s">
        <v>10</v>
      </c>
      <c r="C150" s="11">
        <v>1348600</v>
      </c>
      <c r="D150" s="11">
        <v>2168600</v>
      </c>
      <c r="E150" s="11">
        <v>438560</v>
      </c>
      <c r="F150" s="11">
        <v>923464</v>
      </c>
      <c r="G150" s="11">
        <v>1368914</v>
      </c>
      <c r="H150" s="11"/>
    </row>
    <row r="151" spans="2:15" ht="16.5" thickBot="1" x14ac:dyDescent="0.3">
      <c r="B151" s="6" t="s">
        <v>11</v>
      </c>
      <c r="C151" s="11">
        <v>620000</v>
      </c>
      <c r="D151" s="11">
        <v>1100000</v>
      </c>
      <c r="E151" s="11">
        <v>232280</v>
      </c>
      <c r="F151" s="11">
        <v>301804</v>
      </c>
      <c r="G151" s="11">
        <v>495025</v>
      </c>
      <c r="H151" s="11"/>
    </row>
    <row r="152" spans="2:15" ht="16.5" thickBot="1" x14ac:dyDescent="0.3">
      <c r="B152" s="6" t="s">
        <v>12</v>
      </c>
      <c r="C152" s="11">
        <v>209000</v>
      </c>
      <c r="D152" s="11">
        <v>209000</v>
      </c>
      <c r="E152" s="11">
        <v>0</v>
      </c>
      <c r="F152" s="11"/>
      <c r="G152" s="11"/>
      <c r="H152" s="11"/>
    </row>
    <row r="153" spans="2:15" ht="16.5" thickBot="1" x14ac:dyDescent="0.3">
      <c r="B153" s="3"/>
      <c r="C153" s="11"/>
      <c r="D153" s="11"/>
      <c r="E153" s="11"/>
      <c r="F153" s="11"/>
      <c r="G153" s="11"/>
      <c r="H153" s="11"/>
    </row>
    <row r="154" spans="2:15" ht="16.5" thickBot="1" x14ac:dyDescent="0.3">
      <c r="B154" s="5" t="s">
        <v>13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</row>
    <row r="155" spans="2:15" ht="16.5" thickBot="1" x14ac:dyDescent="0.3">
      <c r="B155" s="3" t="s">
        <v>9</v>
      </c>
      <c r="C155" s="11"/>
      <c r="D155" s="11"/>
      <c r="E155" s="11"/>
      <c r="F155" s="11"/>
      <c r="G155" s="11"/>
      <c r="H155" s="11"/>
    </row>
    <row r="156" spans="2:15" ht="16.5" thickBot="1" x14ac:dyDescent="0.3">
      <c r="B156" s="3" t="s">
        <v>14</v>
      </c>
      <c r="C156" s="11"/>
      <c r="D156" s="11"/>
      <c r="E156" s="11"/>
      <c r="F156" s="11"/>
      <c r="G156" s="11"/>
      <c r="H156" s="11"/>
    </row>
    <row r="157" spans="2:15" ht="16.5" thickBot="1" x14ac:dyDescent="0.3">
      <c r="B157" s="3" t="s">
        <v>14</v>
      </c>
      <c r="C157" s="11"/>
      <c r="D157" s="11"/>
      <c r="E157" s="11"/>
      <c r="F157" s="11"/>
      <c r="G157" s="11"/>
      <c r="H157" s="11"/>
    </row>
    <row r="158" spans="2:15" ht="16.5" thickBot="1" x14ac:dyDescent="0.3">
      <c r="B158" s="3"/>
      <c r="C158" s="11"/>
      <c r="D158" s="11"/>
      <c r="E158" s="11"/>
      <c r="F158" s="11"/>
      <c r="G158" s="11"/>
      <c r="H158" s="11"/>
    </row>
    <row r="159" spans="2:15" ht="16.5" thickBot="1" x14ac:dyDescent="0.3">
      <c r="B159" s="5" t="s">
        <v>15</v>
      </c>
      <c r="C159" s="10">
        <f t="shared" ref="C159:E159" si="20">C148+C154</f>
        <v>2177600</v>
      </c>
      <c r="D159" s="10">
        <f t="shared" si="20"/>
        <v>3477600</v>
      </c>
      <c r="E159" s="10">
        <f t="shared" si="20"/>
        <v>670840</v>
      </c>
      <c r="F159" s="10">
        <f t="shared" ref="F159:H159" si="21">F148+F154</f>
        <v>1225268</v>
      </c>
      <c r="G159" s="10">
        <f t="shared" si="21"/>
        <v>1863939</v>
      </c>
      <c r="H159" s="10">
        <f t="shared" si="21"/>
        <v>0</v>
      </c>
    </row>
    <row r="160" spans="2:15" ht="16.5" thickBot="1" x14ac:dyDescent="0.3">
      <c r="B160" s="3"/>
      <c r="C160" s="11"/>
      <c r="D160" s="11"/>
      <c r="E160" s="11"/>
      <c r="F160" s="11"/>
      <c r="G160" s="11"/>
      <c r="H160" s="11"/>
    </row>
    <row r="161" spans="2:11" ht="16.5" thickBot="1" x14ac:dyDescent="0.3">
      <c r="B161" s="3" t="s">
        <v>16</v>
      </c>
      <c r="C161" s="11">
        <v>105</v>
      </c>
      <c r="D161" s="11">
        <v>105</v>
      </c>
      <c r="E161" s="11">
        <v>103</v>
      </c>
      <c r="F161" s="11">
        <v>102</v>
      </c>
      <c r="G161" s="11">
        <v>103</v>
      </c>
      <c r="H161" s="11"/>
    </row>
    <row r="163" spans="2:11" ht="16.5" thickBot="1" x14ac:dyDescent="0.3">
      <c r="K163" s="39"/>
    </row>
    <row r="164" spans="2:11" ht="16.5" customHeight="1" thickBot="1" x14ac:dyDescent="0.3">
      <c r="B164" s="92" t="s">
        <v>72</v>
      </c>
      <c r="C164" s="93"/>
      <c r="D164" s="93"/>
      <c r="E164" s="93"/>
      <c r="F164" s="93"/>
      <c r="G164" s="93"/>
      <c r="H164" s="94"/>
    </row>
    <row r="165" spans="2:11" x14ac:dyDescent="0.25">
      <c r="B165" s="30" t="s">
        <v>6</v>
      </c>
      <c r="C165" s="89" t="s">
        <v>63</v>
      </c>
      <c r="D165" s="33" t="s">
        <v>0</v>
      </c>
      <c r="E165" s="33" t="s">
        <v>1</v>
      </c>
      <c r="F165" s="33" t="s">
        <v>1</v>
      </c>
      <c r="G165" s="33" t="s">
        <v>1</v>
      </c>
      <c r="H165" s="33" t="s">
        <v>1</v>
      </c>
    </row>
    <row r="166" spans="2:11" ht="16.5" thickBot="1" x14ac:dyDescent="0.3">
      <c r="B166" s="31" t="s">
        <v>7</v>
      </c>
      <c r="C166" s="90"/>
      <c r="D166" s="43" t="s">
        <v>40</v>
      </c>
      <c r="E166" s="43" t="s">
        <v>39</v>
      </c>
      <c r="F166" s="43" t="s">
        <v>41</v>
      </c>
      <c r="G166" s="43" t="s">
        <v>42</v>
      </c>
      <c r="H166" s="43" t="s">
        <v>43</v>
      </c>
    </row>
    <row r="167" spans="2:11" ht="16.5" thickBot="1" x14ac:dyDescent="0.3">
      <c r="B167" s="5" t="s">
        <v>8</v>
      </c>
      <c r="C167" s="10">
        <f t="shared" ref="C167" si="22">C169+C170+C171</f>
        <v>7309100</v>
      </c>
      <c r="D167" s="10">
        <f>D169+D170+D171</f>
        <v>8705798</v>
      </c>
      <c r="E167" s="10">
        <f>E169+E170+E171</f>
        <v>1396671</v>
      </c>
      <c r="F167" s="10">
        <f t="shared" ref="F167:H167" si="23">F169+F170+F171</f>
        <v>3129456</v>
      </c>
      <c r="G167" s="10">
        <f t="shared" si="23"/>
        <v>4748039</v>
      </c>
      <c r="H167" s="10">
        <f t="shared" si="23"/>
        <v>0</v>
      </c>
    </row>
    <row r="168" spans="2:11" ht="16.5" thickBot="1" x14ac:dyDescent="0.3">
      <c r="B168" s="3" t="s">
        <v>9</v>
      </c>
      <c r="C168" s="11"/>
      <c r="D168" s="11"/>
      <c r="E168" s="11"/>
      <c r="F168" s="11"/>
      <c r="G168" s="11"/>
      <c r="H168" s="11"/>
    </row>
    <row r="169" spans="2:11" ht="16.5" thickBot="1" x14ac:dyDescent="0.3">
      <c r="B169" s="6" t="s">
        <v>10</v>
      </c>
      <c r="C169" s="11">
        <v>2857200</v>
      </c>
      <c r="D169" s="11">
        <v>3028823</v>
      </c>
      <c r="E169" s="11">
        <v>798129</v>
      </c>
      <c r="F169" s="11">
        <v>1806069</v>
      </c>
      <c r="G169" s="11">
        <v>2668657</v>
      </c>
      <c r="H169" s="11"/>
    </row>
    <row r="170" spans="2:11" ht="16.5" thickBot="1" x14ac:dyDescent="0.3">
      <c r="B170" s="6" t="s">
        <v>11</v>
      </c>
      <c r="C170" s="11">
        <v>3881900</v>
      </c>
      <c r="D170" s="11">
        <f>4797111+200000</f>
        <v>4997111</v>
      </c>
      <c r="E170" s="11">
        <v>598542</v>
      </c>
      <c r="F170" s="11">
        <v>1297821</v>
      </c>
      <c r="G170" s="11">
        <v>2000378</v>
      </c>
      <c r="H170" s="11"/>
    </row>
    <row r="171" spans="2:11" ht="16.5" thickBot="1" x14ac:dyDescent="0.3">
      <c r="B171" s="6" t="s">
        <v>12</v>
      </c>
      <c r="C171" s="11">
        <v>570000</v>
      </c>
      <c r="D171" s="11">
        <v>679864</v>
      </c>
      <c r="E171" s="11">
        <v>0</v>
      </c>
      <c r="F171" s="11">
        <v>25566</v>
      </c>
      <c r="G171" s="11">
        <v>79004</v>
      </c>
      <c r="H171" s="11"/>
    </row>
    <row r="172" spans="2:11" ht="16.5" thickBot="1" x14ac:dyDescent="0.3">
      <c r="B172" s="3"/>
      <c r="C172" s="11"/>
      <c r="D172" s="11"/>
      <c r="E172" s="11"/>
      <c r="F172" s="11"/>
      <c r="G172" s="11"/>
      <c r="H172" s="11"/>
    </row>
    <row r="173" spans="2:11" ht="16.5" thickBot="1" x14ac:dyDescent="0.3">
      <c r="B173" s="5" t="s">
        <v>13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</row>
    <row r="174" spans="2:11" ht="16.5" thickBot="1" x14ac:dyDescent="0.3">
      <c r="B174" s="3" t="s">
        <v>9</v>
      </c>
      <c r="C174" s="11"/>
      <c r="D174" s="11"/>
      <c r="E174" s="11"/>
      <c r="F174" s="11"/>
      <c r="G174" s="11"/>
      <c r="H174" s="11"/>
    </row>
    <row r="175" spans="2:11" ht="16.5" thickBot="1" x14ac:dyDescent="0.3">
      <c r="B175" s="3" t="s">
        <v>14</v>
      </c>
      <c r="C175" s="11"/>
      <c r="D175" s="11"/>
      <c r="E175" s="11"/>
      <c r="F175" s="11"/>
      <c r="G175" s="11"/>
      <c r="H175" s="11"/>
    </row>
    <row r="176" spans="2:11" ht="16.5" thickBot="1" x14ac:dyDescent="0.3">
      <c r="B176" s="3" t="s">
        <v>14</v>
      </c>
      <c r="C176" s="11"/>
      <c r="D176" s="11"/>
      <c r="E176" s="11"/>
      <c r="F176" s="11"/>
      <c r="G176" s="11"/>
      <c r="H176" s="11"/>
    </row>
    <row r="177" spans="2:8" ht="16.5" thickBot="1" x14ac:dyDescent="0.3">
      <c r="B177" s="3"/>
      <c r="C177" s="11"/>
      <c r="D177" s="11"/>
      <c r="E177" s="11"/>
      <c r="F177" s="11"/>
      <c r="G177" s="11"/>
      <c r="H177" s="11"/>
    </row>
    <row r="178" spans="2:8" ht="16.5" thickBot="1" x14ac:dyDescent="0.3">
      <c r="B178" s="5" t="s">
        <v>15</v>
      </c>
      <c r="C178" s="10">
        <f t="shared" ref="C178:E178" si="24">C167+C173</f>
        <v>7309100</v>
      </c>
      <c r="D178" s="10">
        <f t="shared" si="24"/>
        <v>8705798</v>
      </c>
      <c r="E178" s="10">
        <f t="shared" si="24"/>
        <v>1396671</v>
      </c>
      <c r="F178" s="10">
        <f t="shared" ref="F178:H178" si="25">F167+F173</f>
        <v>3129456</v>
      </c>
      <c r="G178" s="10">
        <f t="shared" si="25"/>
        <v>4748039</v>
      </c>
      <c r="H178" s="10">
        <f t="shared" si="25"/>
        <v>0</v>
      </c>
    </row>
    <row r="179" spans="2:8" ht="16.5" thickBot="1" x14ac:dyDescent="0.3">
      <c r="B179" s="3"/>
      <c r="C179" s="11"/>
      <c r="D179" s="11"/>
      <c r="E179" s="11"/>
      <c r="F179" s="11"/>
      <c r="G179" s="11"/>
      <c r="H179" s="11"/>
    </row>
    <row r="180" spans="2:8" ht="16.5" thickBot="1" x14ac:dyDescent="0.3">
      <c r="B180" s="3" t="s">
        <v>16</v>
      </c>
      <c r="C180" s="11">
        <v>167</v>
      </c>
      <c r="D180" s="11">
        <v>167</v>
      </c>
      <c r="E180" s="11">
        <v>143</v>
      </c>
      <c r="F180" s="11">
        <v>144</v>
      </c>
      <c r="G180" s="11">
        <v>145</v>
      </c>
      <c r="H180" s="11"/>
    </row>
  </sheetData>
  <mergeCells count="22">
    <mergeCell ref="C67:C68"/>
    <mergeCell ref="C89:C90"/>
    <mergeCell ref="C108:C109"/>
    <mergeCell ref="C165:C166"/>
    <mergeCell ref="C146:C147"/>
    <mergeCell ref="C127:C128"/>
    <mergeCell ref="B88:G88"/>
    <mergeCell ref="B3:H3"/>
    <mergeCell ref="B4:H4"/>
    <mergeCell ref="B5:H5"/>
    <mergeCell ref="B66:D66"/>
    <mergeCell ref="B44:D44"/>
    <mergeCell ref="B26:D26"/>
    <mergeCell ref="B7:D7"/>
    <mergeCell ref="C8:C9"/>
    <mergeCell ref="C27:C28"/>
    <mergeCell ref="C45:C46"/>
    <mergeCell ref="L145:O145"/>
    <mergeCell ref="B164:H164"/>
    <mergeCell ref="B145:H145"/>
    <mergeCell ref="B126:H126"/>
    <mergeCell ref="B107:H107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3" max="7" man="1"/>
    <brk id="65" max="7" man="1"/>
    <brk id="87" max="7" man="1"/>
    <brk id="106" max="7" man="1"/>
    <brk id="125" max="7" man="1"/>
    <brk id="144" max="7" man="1"/>
    <brk id="16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2016-10-25T07:20:35Z</cp:lastPrinted>
  <dcterms:created xsi:type="dcterms:W3CDTF">2014-04-04T08:25:26Z</dcterms:created>
  <dcterms:modified xsi:type="dcterms:W3CDTF">2016-10-25T07:30:29Z</dcterms:modified>
</cp:coreProperties>
</file>