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2" windowWidth="15192" windowHeight="8040" tabRatio="719" activeTab="0"/>
  </bookViews>
  <sheets>
    <sheet name="TOTAL" sheetId="1" r:id="rId1"/>
    <sheet name="МРРБ-ЦА" sheetId="2" r:id="rId2"/>
    <sheet name="АПИ" sheetId="3" r:id="rId3"/>
    <sheet name="ДНСК" sheetId="4" r:id="rId4"/>
    <sheet name="АГКК" sheetId="5" r:id="rId5"/>
    <sheet name="НКСИП" sheetId="6" r:id="rId6"/>
    <sheet name="Пр.2" sheetId="7" r:id="rId7"/>
    <sheet name="Пр.3" sheetId="8" r:id="rId8"/>
    <sheet name="Приложение 2 10+50" sheetId="9" r:id="rId9"/>
    <sheet name="TOTAL (2)" sheetId="10" r:id="rId10"/>
    <sheet name="ВиК" sheetId="11" r:id="rId11"/>
    <sheet name="УТС" sheetId="12" r:id="rId12"/>
  </sheets>
  <definedNames>
    <definedName name="_ftn1" localSheetId="7">'Пр.3'!$G$15</definedName>
    <definedName name="_ftnref1" localSheetId="7">'Пр.3'!#REF!</definedName>
    <definedName name="_xlnm.Print_Area" localSheetId="0">'TOTAL'!$A$1:$H$78</definedName>
    <definedName name="_xlnm.Print_Area" localSheetId="9">'TOTAL (2)'!#REF!</definedName>
    <definedName name="_xlnm.Print_Area" localSheetId="4">'АГКК'!$A$1:$D$80</definedName>
    <definedName name="_xlnm.Print_Area" localSheetId="2">'АПИ'!$A$1:$D$79</definedName>
    <definedName name="_xlnm.Print_Area" localSheetId="10">'ВиК'!$A$1:$D$80</definedName>
    <definedName name="_xlnm.Print_Area" localSheetId="3">'ДНСК'!$A$1:$D$80</definedName>
    <definedName name="_xlnm.Print_Area" localSheetId="1">'МРРБ-ЦА'!$A$1:$D$78</definedName>
    <definedName name="_xlnm.Print_Area" localSheetId="5">'НКСИП'!$A$1:$D$81</definedName>
    <definedName name="_xlnm.Print_Area" localSheetId="6">'Пр.2'!$A$1:$B$88</definedName>
    <definedName name="_xlnm.Print_Area" localSheetId="8">'Приложение 2 10+50'!$A$1:$C$103</definedName>
    <definedName name="_xlnm.Print_Area" localSheetId="11">'УТС'!$A$1:$D$80</definedName>
    <definedName name="_xlnm.Print_Titles" localSheetId="0">'TOTAL'!$13:$15</definedName>
    <definedName name="_xlnm.Print_Titles" localSheetId="4">'АГКК'!$19:$19</definedName>
    <definedName name="_xlnm.Print_Titles" localSheetId="2">'АПИ'!$19:$19</definedName>
    <definedName name="_xlnm.Print_Titles" localSheetId="10">'ВиК'!$18:$19</definedName>
    <definedName name="_xlnm.Print_Titles" localSheetId="3">'ДНСК'!$19:$19</definedName>
    <definedName name="_xlnm.Print_Titles" localSheetId="1">'МРРБ-ЦА'!$18:$19</definedName>
    <definedName name="_xlnm.Print_Titles" localSheetId="5">'НКСИП'!$18:$19</definedName>
    <definedName name="_xlnm.Print_Titles" localSheetId="8">'Приложение 2 10+50'!$5:$6</definedName>
    <definedName name="_xlnm.Print_Titles" localSheetId="11">'УТС'!$18:$19</definedName>
  </definedNames>
  <calcPr fullCalcOnLoad="1"/>
</workbook>
</file>

<file path=xl/sharedStrings.xml><?xml version="1.0" encoding="utf-8"?>
<sst xmlns="http://schemas.openxmlformats.org/spreadsheetml/2006/main" count="1397" uniqueCount="328">
  <si>
    <t>§ и §§</t>
  </si>
  <si>
    <t>УТВЪРЖДАВАМ,</t>
  </si>
  <si>
    <t>МИНИСТЪР:</t>
  </si>
  <si>
    <t>01</t>
  </si>
  <si>
    <t>24-00</t>
  </si>
  <si>
    <t>25-00</t>
  </si>
  <si>
    <t>28-00</t>
  </si>
  <si>
    <t>36-00</t>
  </si>
  <si>
    <t>02</t>
  </si>
  <si>
    <t>01-00</t>
  </si>
  <si>
    <t>02-00</t>
  </si>
  <si>
    <t>05-00</t>
  </si>
  <si>
    <t>10-00</t>
  </si>
  <si>
    <t>46-00</t>
  </si>
  <si>
    <t>55-00</t>
  </si>
  <si>
    <t>НАТУРАЛНИ ПОКАЗАТЕЛИ</t>
  </si>
  <si>
    <t xml:space="preserve">   по трудови правоотношения</t>
  </si>
  <si>
    <t xml:space="preserve">   по служебни правоотношения</t>
  </si>
  <si>
    <t>05</t>
  </si>
  <si>
    <t>Депозити и средства по сметки - нето (+/-)</t>
  </si>
  <si>
    <t>95-00</t>
  </si>
  <si>
    <t>29-00</t>
  </si>
  <si>
    <t>37-00</t>
  </si>
  <si>
    <t>41-00</t>
  </si>
  <si>
    <t>45-00</t>
  </si>
  <si>
    <t>Агенция "Пътна инфраструктура"</t>
  </si>
  <si>
    <t xml:space="preserve"> 1.</t>
  </si>
  <si>
    <t xml:space="preserve"> 2.</t>
  </si>
  <si>
    <t xml:space="preserve"> 2.1.</t>
  </si>
  <si>
    <t xml:space="preserve"> 2.2.</t>
  </si>
  <si>
    <t xml:space="preserve"> 2.3.</t>
  </si>
  <si>
    <t xml:space="preserve"> 2.4.</t>
  </si>
  <si>
    <t>Показатели</t>
  </si>
  <si>
    <t>А</t>
  </si>
  <si>
    <t>Персонал</t>
  </si>
  <si>
    <t>1.2.</t>
  </si>
  <si>
    <t>2.1.</t>
  </si>
  <si>
    <t>2.2.</t>
  </si>
  <si>
    <t xml:space="preserve"> 2.6.</t>
  </si>
  <si>
    <t xml:space="preserve"> 3.</t>
  </si>
  <si>
    <t>в т.ч.</t>
  </si>
  <si>
    <t>Агенция по геодезия, картография и кадастър</t>
  </si>
  <si>
    <t>Дирекция за национален строителен контрол</t>
  </si>
  <si>
    <t>МРРБ-Централна администрация</t>
  </si>
  <si>
    <t>Изготвил:</t>
  </si>
  <si>
    <t>03</t>
  </si>
  <si>
    <t xml:space="preserve">     - получени трансфери (субсидии) от ЦБ (+)</t>
  </si>
  <si>
    <t>31-10</t>
  </si>
  <si>
    <t>04</t>
  </si>
  <si>
    <t xml:space="preserve">   Наличности в края на периода (-)  (§§ 95-07 - 95-13)</t>
  </si>
  <si>
    <t>3.</t>
  </si>
  <si>
    <t>3.1.</t>
  </si>
  <si>
    <t>3.2.</t>
  </si>
  <si>
    <t>5.1.</t>
  </si>
  <si>
    <t>НА ЦЕНТРАЛНА АДМИНИСТРАЦИЯ НА МРРБ</t>
  </si>
  <si>
    <t>Приложение 1</t>
  </si>
  <si>
    <t>ЛИЛЯНА ПАВЛОВА</t>
  </si>
  <si>
    <t>Щатни бройки</t>
  </si>
  <si>
    <t>Издръжка</t>
  </si>
  <si>
    <t xml:space="preserve"> 2.5.</t>
  </si>
  <si>
    <t>НА ДИРЕКЦИЯ ЗА НАЦИОНАЛЕН СТРОИТЕЛЕН КОНТРОЛ</t>
  </si>
  <si>
    <t>НА АГЕНЦИЯ ПО ГЕОДЕЗИЯ, КАРТОГРАФИЯ И КАДАСТЪР</t>
  </si>
  <si>
    <t>Текущи разходи</t>
  </si>
  <si>
    <t>№</t>
  </si>
  <si>
    <t>ОБЩО РАЗХОДИ:</t>
  </si>
  <si>
    <t>1.</t>
  </si>
  <si>
    <t>2.</t>
  </si>
  <si>
    <t>ДРУГИ ПРОГРАМИ (ОБЩО), в т.ч.</t>
  </si>
  <si>
    <t>53-00</t>
  </si>
  <si>
    <t>52-00</t>
  </si>
  <si>
    <t>51-00</t>
  </si>
  <si>
    <t>Разходи</t>
  </si>
  <si>
    <t>(лева)</t>
  </si>
  <si>
    <t>Средна месечна работна заплата</t>
  </si>
  <si>
    <t>Приложение 2</t>
  </si>
  <si>
    <t>Съгласували:</t>
  </si>
  <si>
    <t>64-00</t>
  </si>
  <si>
    <t>64-02</t>
  </si>
  <si>
    <t xml:space="preserve">     - предоставени трансфери (-)</t>
  </si>
  <si>
    <t>Трансфери от/за държавни предприятия, включени в консолидираната фискална програма (Национална компания "Стратегически инфраструктурни проекти")</t>
  </si>
  <si>
    <t>§ по ЕБК</t>
  </si>
  <si>
    <t xml:space="preserve">ОБЩО РАЗХОДИ </t>
  </si>
  <si>
    <t>Ведомствени разходи</t>
  </si>
  <si>
    <t>Администрирани разходи</t>
  </si>
  <si>
    <t>ведомствени  разходи</t>
  </si>
  <si>
    <t>администрирани разходи</t>
  </si>
  <si>
    <t>ведомствени разходи</t>
  </si>
  <si>
    <t xml:space="preserve">`                     </t>
  </si>
  <si>
    <t xml:space="preserve">МАКЕТ ЗА РАЗПРЕДЕЛЕНИЕ НА СРЕДСТВАТА </t>
  </si>
  <si>
    <t>БЮДЖЕТ ЗА 2015 ГОДИНА</t>
  </si>
  <si>
    <t>Сийя Николаева - Главен секретар</t>
  </si>
  <si>
    <t>62-00</t>
  </si>
  <si>
    <t>62-02</t>
  </si>
  <si>
    <t>Трансфери между бюджети и сметки за средствата от Европейския съюз (нето)</t>
  </si>
  <si>
    <t xml:space="preserve"> - предоставени трансфери (-)</t>
  </si>
  <si>
    <t xml:space="preserve">     - възстановени трансфери за ЦБ (-/+)</t>
  </si>
  <si>
    <t>31-20</t>
  </si>
  <si>
    <t>Трансфери между бюджета на бюджетната организация и ЦБ (нето)</t>
  </si>
  <si>
    <t>3.3.</t>
  </si>
  <si>
    <t>К. Тодоров -  директор на дирекция "ФСД"</t>
  </si>
  <si>
    <t>М. Костова - началник отдел "БФА"</t>
  </si>
  <si>
    <t>Друго финансиране - нето (+/-)</t>
  </si>
  <si>
    <t>93-00</t>
  </si>
  <si>
    <t>Задължения по финансов лизинг и търговски кредит (+)</t>
  </si>
  <si>
    <t>93-17</t>
  </si>
  <si>
    <t>5.2.</t>
  </si>
  <si>
    <t>І.</t>
  </si>
  <si>
    <t>ПРИХОДИ - ВСИЧКО</t>
  </si>
  <si>
    <t>ІІ.</t>
  </si>
  <si>
    <t>РАЗХОДИ - ВСИЧКО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</si>
  <si>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</si>
  <si>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</si>
  <si>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 xml:space="preserve">Осигурителни вноски </t>
  </si>
  <si>
    <t>Приходи и доходи от собственост</t>
  </si>
  <si>
    <t>Държавни такси</t>
  </si>
  <si>
    <t>Глоби, санкции и наказателни лихви</t>
  </si>
  <si>
    <t>Други неданъчни приходи</t>
  </si>
  <si>
    <t>Събрани и внесени ДДС и други данъци върху продажбите (нето)</t>
  </si>
  <si>
    <t>Приходи от концесии</t>
  </si>
  <si>
    <t>Помощи, дарения и други безвъзмездно получени суми</t>
  </si>
  <si>
    <t>Данъчни приходи</t>
  </si>
  <si>
    <t>Неданъчни приходи</t>
  </si>
  <si>
    <t>Придобиване на дълготрайни активи и основен ремонт</t>
  </si>
  <si>
    <t>Капиталови трансфери</t>
  </si>
  <si>
    <t>Капиталови разходи</t>
  </si>
  <si>
    <t>Разходи за членски внос и участие в нетърговски организации и дейности</t>
  </si>
  <si>
    <t>Лихви</t>
  </si>
  <si>
    <t>Лихви по вътрешни заеми</t>
  </si>
  <si>
    <t>Платени данъци, такси и административни санкции</t>
  </si>
  <si>
    <t>19-00</t>
  </si>
  <si>
    <t>1.1.</t>
  </si>
  <si>
    <t>1.1.2.</t>
  </si>
  <si>
    <t xml:space="preserve"> 1.1.1.</t>
  </si>
  <si>
    <t xml:space="preserve"> 1.2.</t>
  </si>
  <si>
    <t>1.2.1.</t>
  </si>
  <si>
    <t>1.2.2.</t>
  </si>
  <si>
    <t>1.2.3.</t>
  </si>
  <si>
    <t>1.2.4.</t>
  </si>
  <si>
    <t xml:space="preserve"> 1.1.3.</t>
  </si>
  <si>
    <t>30-31</t>
  </si>
  <si>
    <t>ІІІ.</t>
  </si>
  <si>
    <t>ТРАНСФЕРИ</t>
  </si>
  <si>
    <t>ІV.</t>
  </si>
  <si>
    <t>V.</t>
  </si>
  <si>
    <t>БЮДЖЕТНО САЛДО (+/-)        (І. - ІІ. + ІІІ.)</t>
  </si>
  <si>
    <t xml:space="preserve">ФИНАНСИРАНЕ </t>
  </si>
  <si>
    <t>51-54</t>
  </si>
  <si>
    <t>ОБЩО И ПО ВТОРОСТЕПЕННИ РАЗПОРЕДИТЕЛИ,</t>
  </si>
  <si>
    <t>Трансфери от/за държавни предприятия, включени в консолидираната фискална програма (Национална компания "СИП")</t>
  </si>
  <si>
    <t xml:space="preserve">Трансфери от/за държавни предприятия, включени в консолидираната фискална програма </t>
  </si>
  <si>
    <t>Трансфери от/за държавни предприятия, включени в консолидираната фискална програма</t>
  </si>
  <si>
    <t>Главна дирекция "Стратегическо планиране на регионалното развитие и АТУ</t>
  </si>
  <si>
    <t>Дирекция "Устройствени планове, национална експертиза, инфраструктурни проекти и геозащита"</t>
  </si>
  <si>
    <t>Бюджетна програма 3: Рехабилитация и изграждане на пътна инфраструктура</t>
  </si>
  <si>
    <t>Бюджетна програма 4: Устройствено планиране, геозащита , водоснабдяване и канализация</t>
  </si>
  <si>
    <t>Дирекция "Водоснабдяване и канализация"</t>
  </si>
  <si>
    <t>Главна дирекция "Гражданска регистрация и административно обслужване"</t>
  </si>
  <si>
    <t>Дирекция "Информационни и комуникационни системи"</t>
  </si>
  <si>
    <t>Приложение 3</t>
  </si>
  <si>
    <t xml:space="preserve">УТВЪРЖДАВАМ:         </t>
  </si>
  <si>
    <t xml:space="preserve">№ </t>
  </si>
  <si>
    <t xml:space="preserve">Показатели </t>
  </si>
  <si>
    <t>Сума
(хил. лв.)</t>
  </si>
  <si>
    <t>Агенция "Пътна инфраструктура</t>
  </si>
  <si>
    <r>
      <t xml:space="preserve">Програмата и на задачата (Ведомствени/Администрирани разходи по бюджета на ПРБК)
</t>
    </r>
  </si>
  <si>
    <t>Разходи
2014 г.</t>
  </si>
  <si>
    <t>Бюджетна програма 1 Стратегическо планиране  на регионалното и пространственото развитие, децентрализация и управление на финансовите инструменти за регионално и местно   развитие и териториално сътрудничество</t>
  </si>
  <si>
    <t>Извършване на последваща оценка на Актуализирания документ за изпълнение на Регионалния план на развитие на Северозападен район за периода 2011-2013 г.</t>
  </si>
  <si>
    <t>Извършване на последваща оценка на Актуализирания документ за изпълнение на Регионалния план на развитие на Северен централен район за периода 2011-2013 г.</t>
  </si>
  <si>
    <t>Мониторинг на категоризацията на административно-териториалните единици (АТЕ) и териториалните единици (ТЕ) на основата на последните статистически данни</t>
  </si>
  <si>
    <t xml:space="preserve">Абонамент и актуализиране на ЕИСУРР </t>
  </si>
  <si>
    <t>ІІ етап Граничен преход "Маказа" от км 384+400 до км 384+774,33 - проект за метален навес над кабини</t>
  </si>
  <si>
    <t>Бюджетна програма 2 Подобряване състоянието на жилищния сграден фонд и на жилищните условия на ромите в Р България</t>
  </si>
  <si>
    <t xml:space="preserve">Допълнителна финансова на социално слабите бственици на самостоятелни жилищни обекти по проект BG161PO001-1.2.01-0001 „Енергийно обновяване на българските домове“ по ОПРР 2007-2013 г.  </t>
  </si>
  <si>
    <t>42-00</t>
  </si>
  <si>
    <t>II-ра фаза на Проект „Изграждане на 280 социални жилища в полза на ромските семейства – общини Пазарджик, Балчик, Раднево и Самоков ”</t>
  </si>
  <si>
    <t>Бюджетна програма 3 Рехабилитация и изграждане на пътна инфраструктура</t>
  </si>
  <si>
    <t>МРР-ЦА</t>
  </si>
  <si>
    <t>Рехабилитация и реконструкция на общински път от п.к. ІІІ-865 Букова поляна–Буково–Галище, км 0+000 до км 14+000</t>
  </si>
  <si>
    <t>Корекция на река Асеновска, у-к от км 0+670 до км 0+970, гр. Сливен</t>
  </si>
  <si>
    <t>Осигуряване на проектна готовност и изпълнение на обекти в с. Трудовец –Лот 1</t>
  </si>
  <si>
    <t>АПИ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</si>
  <si>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</si>
  <si>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</si>
  <si>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</si>
  <si>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Аварийно поддържане</t>
  </si>
  <si>
    <t>Трансфери за общини</t>
  </si>
  <si>
    <t>ТРП</t>
  </si>
  <si>
    <t>Зимно поддържане</t>
  </si>
  <si>
    <t>Придобиване на земя</t>
  </si>
  <si>
    <t>54-00</t>
  </si>
  <si>
    <t>Бюджетна програма 4 Устройствено планиране, геозащита , водоснабдяване и канализация</t>
  </si>
  <si>
    <t xml:space="preserve">Проект на Общ устройствен план на община Каварна </t>
  </si>
  <si>
    <t>Проект на Общ устройствен план на община Малко Търново</t>
  </si>
  <si>
    <t>Проект на Общ устройствен план на община Белоградчик</t>
  </si>
  <si>
    <t>Нови проекти за ОУП</t>
  </si>
  <si>
    <t>Превантивни дейности за предотвратяване на последствията от свлачищните, ерозионнитe и абразионни процеси на територията на РБългария чрез режимни изследвания, консултантски услуги, поддържане на регистър на свлачищата и изграждане и възстановяване на контролно измервателни-системи</t>
  </si>
  <si>
    <t>ПСПВ Сливен</t>
  </si>
  <si>
    <t>Реконструкция вътрешна водопроводна мрежа гр.Кърджали - ІІ етап</t>
  </si>
  <si>
    <t xml:space="preserve">Язовир "Христо Смирненски" - възстановяване на надградената стоманобетонова част от язовирната стена </t>
  </si>
  <si>
    <t>ИСПА - ПСОВ Русе</t>
  </si>
  <si>
    <t>Проект "Развитие на общинската инфраструктура" - ПУП, ПУП-ПП, съпътстваща инфраструктура (рътища и ел. проводи), оценка на имоти и изкупуване на земя</t>
  </si>
  <si>
    <t>Асоциации по ВиК
Съгласно чл.198в, ал.12 и ал.13,  на Закона за водите</t>
  </si>
  <si>
    <t>Такси, Кадастър, Кадастрално заснемане, експертизи, рецензии, проучвания и други разходи</t>
  </si>
  <si>
    <t>Проект "Техническа инфраструктура 2010-2013"</t>
  </si>
  <si>
    <t xml:space="preserve">„Укрепване свлачище кв. Изток, гр. Оряхово” - ІІ етап </t>
  </si>
  <si>
    <t xml:space="preserve">Отводняване на с. Старо село”, общ. Сливен </t>
  </si>
  <si>
    <t xml:space="preserve">Отводняване на с. Бозаджий”, общ. Сливен” </t>
  </si>
  <si>
    <t xml:space="preserve">Укрепване свлачище парк „Росенец”, община Бургас </t>
  </si>
  <si>
    <t xml:space="preserve"> Геодезическо заснемане на свлачища между сп. „Фара” и сп. „Обзор”, ВЗ „Кранево”, с. Осеново, община Аксаково</t>
  </si>
  <si>
    <t xml:space="preserve"> „Брегоукрепване в района на с. Крапец”, община Шабла </t>
  </si>
  <si>
    <t xml:space="preserve"> „Брегоукрепване в района на нос Шабла, община Шабла” (Брегоукрепване СО „Кария”)</t>
  </si>
  <si>
    <t>Брегоукрепване в района на к-г „Добруджа”, община Шабла</t>
  </si>
  <si>
    <t xml:space="preserve"> „Укрепване свлачище на път ІV-90023 Варна – Златни пясъци” (сп. „Трифон Зарезан), гр. Варна – проекто-проучвателни работи (инженерно-геоложкото проучване)</t>
  </si>
  <si>
    <t>Бюджетна програма 6 Гражданска регистрация и административно обслужване на населението</t>
  </si>
  <si>
    <t>Информационно обслужване</t>
  </si>
  <si>
    <t>Компютърна и комуникационна техника
Работни компютърни конфигурации - 50 бр.;
Периферна техника и UPS;
Комуникационна техника.</t>
  </si>
  <si>
    <t>Програмни продукти
Системни;Приложни.</t>
  </si>
  <si>
    <t>Бюджетна програма 7 Ефективна администрация и координация</t>
  </si>
  <si>
    <t>Съдебни такси и разноски</t>
  </si>
  <si>
    <t>Основен ремонт на сградата на МРР</t>
  </si>
  <si>
    <t>Работни станции</t>
  </si>
  <si>
    <t>Сървъри</t>
  </si>
  <si>
    <t>Периферна техника</t>
  </si>
  <si>
    <t xml:space="preserve">Софтуер и лицензи </t>
  </si>
  <si>
    <t>Развитие на електронното управление</t>
  </si>
  <si>
    <t>Бюджетна програма 8: Гражданска регистрация и административно обслужване на населението</t>
  </si>
  <si>
    <t>Бюджетна програма 9: Ефективна администрация и координация</t>
  </si>
  <si>
    <t xml:space="preserve"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 </t>
  </si>
  <si>
    <t>Бюджетна програма 1: 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</t>
  </si>
  <si>
    <t>Бюджетна програма 2: Подобряване състоянието на жилищния сграден фонд и на жилищните условия на ромите в Република България</t>
  </si>
  <si>
    <t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</si>
  <si>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</si>
  <si>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Бюджетна програма 5: Нормативно регулиране и контрол на инвестиционния процес в строителството</t>
  </si>
  <si>
    <t>Бюджетна програма 6: Агенция по геодезия, картография и кадастър</t>
  </si>
  <si>
    <t xml:space="preserve">Агенция по геодезия, картография и кадастър </t>
  </si>
  <si>
    <t>Бюджетна програма 7: 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</t>
  </si>
  <si>
    <t>Кирил Тодоров -  директор на дирекция "ФСД"</t>
  </si>
  <si>
    <t>БЮДЖЕТНИ ВЗАИМООТНОШЕНИЯ (ТРАНСФЕРИ) - (+/-)</t>
  </si>
  <si>
    <t>Максимален размер на новите задължения за разходи, които могат да бъдат натрупани през 2015 г.</t>
  </si>
  <si>
    <t>МРРБ - Централна администрация</t>
  </si>
  <si>
    <t>Максимален размер на ангажиментите за разходи, които могат да бъдат поети през 2015 г.</t>
  </si>
  <si>
    <t>Наименование на политики/програми/показатели</t>
  </si>
  <si>
    <t>Дирекция „Технически правила и норми“</t>
  </si>
  <si>
    <t>Дирекция за национален строителен конторол</t>
  </si>
  <si>
    <t>1.3.</t>
  </si>
  <si>
    <t>1.4.</t>
  </si>
  <si>
    <t>Дирекция "Благоустройство и геозащита"</t>
  </si>
  <si>
    <t>Дирекция "Устройство на територията и национална експертиза"</t>
  </si>
  <si>
    <t xml:space="preserve">Дирекция "Държавна собственост" </t>
  </si>
  <si>
    <t>Дирекция "Концесии"</t>
  </si>
  <si>
    <t>Дирекция "Финансово-стопански дейности"</t>
  </si>
  <si>
    <t>Разходи за задачи</t>
  </si>
  <si>
    <t>Разходи за задачи /актуализация "Регистър имоти"/</t>
  </si>
  <si>
    <t>Разходи за задачи /извършване на мониторинг на морски плажове/</t>
  </si>
  <si>
    <t>(в лева)</t>
  </si>
  <si>
    <t>НА НАЦИОНАЛНА КОМПАНИЯ "СТРАТЕГИЧЕСКИ ИНФРАСТРУКТУРНИ ПРОЕКТИ"</t>
  </si>
  <si>
    <t>64-01</t>
  </si>
  <si>
    <t xml:space="preserve">     - Получени трансфери (+)</t>
  </si>
  <si>
    <t>Дирекция "Жилищна политика"</t>
  </si>
  <si>
    <t>62-01</t>
  </si>
  <si>
    <t>НА ГЛАВНА ДИРЕКЦИЯ "УПРАВЛЕНИЕ НА ТЕРИТОРИАЛНОТО СЪТРУДНИЧЕСТВО"</t>
  </si>
  <si>
    <t>НА ДИРЕКЦИЯ "ВОДОСНАБДЯВАНЕ И КАНАЛИЗАЦИЯ"</t>
  </si>
  <si>
    <t>Капиталови разходи (капиталови трансфери за домакинствата)</t>
  </si>
  <si>
    <t xml:space="preserve">                                                                                          МИНИСТЪР:</t>
  </si>
  <si>
    <t xml:space="preserve">                                                                                 УТВЪРЖДАВАМ,</t>
  </si>
  <si>
    <t xml:space="preserve">РАЗПРЕДЕЛЕНИЕ НА КАПИТАЛОВИТЕ РАЗХОДИ И НА ЗАДАЧИТЕ </t>
  </si>
  <si>
    <t xml:space="preserve">НА МИНИСТЕРСТВО НА РЕГИОНАЛНОТО РАЗВИТИЕ И БЛАГОУСТРОЙСТВОТО </t>
  </si>
  <si>
    <t>Наименование на областта на политика / бюджетната програма</t>
  </si>
  <si>
    <t>Сума</t>
  </si>
  <si>
    <t>Политика за интегрирано развитие иа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</si>
  <si>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Бюджетна програма  „Стратегическо планиране 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сътрудничество“</t>
  </si>
  <si>
    <t>Бюджетна програма „Подобряване състоянието на жилищния сграден фонд и на жилищните условия на ромите в Република България“</t>
  </si>
  <si>
    <t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</t>
  </si>
  <si>
    <t>Бюджетна програма „Рехабилитация и изграждане на пътна инфраструктура“</t>
  </si>
  <si>
    <t>Бюджетна програма „Устройствено планиране, благоустройство, геозащита, водоснабдяване и канализация“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</si>
  <si>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</si>
  <si>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Бюджетна програма „Нормативно регулиране и контрол на инвестиционния процес в строителството“</t>
  </si>
  <si>
    <t>Бюджетна програма „Геодезия, картография и кадастър“</t>
  </si>
  <si>
    <t>Други бюджетни програми (общо), в. т.ч.: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</si>
  <si>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</si>
  <si>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Бюджетна програма „Гражданска регистрация и административно обслужване на населението“</t>
  </si>
  <si>
    <t>Бюджетна програма „Ефективна администрация и координация“</t>
  </si>
  <si>
    <t>Общо:</t>
  </si>
  <si>
    <t>2100.01.01 Бюджетна програма „Стратегическо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сътрудничество“</t>
  </si>
  <si>
    <t>Разходи по програмата</t>
  </si>
  <si>
    <t>I. Общо ведомствени разходи</t>
  </si>
  <si>
    <t>от тях за:</t>
  </si>
  <si>
    <t>II. Администрирани разходни параграфи по бюджета</t>
  </si>
  <si>
    <t xml:space="preserve">Изграждане на гранично-контролни пропусквателни пунктове </t>
  </si>
  <si>
    <t>ІІІ. Общо разходи (I+II)</t>
  </si>
  <si>
    <t>2100.01.02 Бюджетна програма „Подобряване състоянието на жилищния сграден фонд и на жилищните условия на ромите в Република България“</t>
  </si>
  <si>
    <t>Разходи за подобряване на жилищните условия на ромите в Република България</t>
  </si>
  <si>
    <t>Допълнителна финансова помощ на социално слабите собственици на самостоятелни жилищни обекти по проект BG161PO001-1.2.01-0001 „Енергийно обновяване на българските домове“</t>
  </si>
  <si>
    <t>2100.02.01 Бюджетна програма „Рехабилитация и изграждане на пътна инфраструктура“</t>
  </si>
  <si>
    <t>Текущ ремонт и поддръжка на републиканската пътна мрежа</t>
  </si>
  <si>
    <t xml:space="preserve">Лихви </t>
  </si>
  <si>
    <t>Рехабилитация и реконструкция на общински пътища</t>
  </si>
  <si>
    <t xml:space="preserve">Рехабилитация и реконструкция на републиканска пътна мрежа </t>
  </si>
  <si>
    <t>Изграждане на републиканска пътна мрежа</t>
  </si>
  <si>
    <t>Обезщетения на собственици на земя за дейности по републиканската пътна мрежа</t>
  </si>
  <si>
    <t>2100.02.02 Бюджетна програма „Устройствено планиране, благоустройство, геозащита, водоснабдяване и канализация“</t>
  </si>
  <si>
    <t xml:space="preserve">Изготвяне на устройствени планове </t>
  </si>
  <si>
    <t xml:space="preserve">   Превантивни дейности за предотвратяване на свлачищните процеси на територията на Република България</t>
  </si>
  <si>
    <t>Изграждане на водоснабдителни и геозащитни обекти</t>
  </si>
  <si>
    <t>2100.03.01 Бюджетна програма „Нормативно регулиране и контрол на инвестиционния процес в строителството“</t>
  </si>
  <si>
    <t>2100.03.02 Бюджетна програма „Геодезия, картография и кадастър“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</si>
  <si>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</si>
  <si>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</si>
  <si>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</si>
  <si>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Разходи по бюджетните програми на Министерството на регионалното развитие и благоустройството - общо</t>
  </si>
  <si>
    <t>II. Администрирани разходни параграфи по бюджета - общо</t>
  </si>
  <si>
    <t>съгласно Закона за държавния бюджет на Република България за 2016 г.</t>
  </si>
  <si>
    <t>ЗДБРБ 2016 г.</t>
  </si>
  <si>
    <t>БЮДЖЕТ ЗА 2016 ГОДИНА</t>
  </si>
  <si>
    <t>Погашения по финансов лизинг и търговски кредит (-)</t>
  </si>
  <si>
    <t>93-18</t>
  </si>
  <si>
    <t>ПО ДИРЕКЦИИ И ПРОГРАМИ ЗА 2016 Г. НА МРРБ-ЦЕНТРАЛНА АДМИНИСТРАЦИЯ</t>
  </si>
  <si>
    <t>Максималните размери на ангажиментите за разходи, които могат да бъдат поети през 2016 г., и максималните размери на новите задължения за разходи, които могат да бъдат натрупани през 2016 г. от Министерството на регионалното развитие и благоустройството, както следва:</t>
  </si>
  <si>
    <t>ЗА КАПИТАЛОВИ РАЗХОДИ  И ЗА ЗАДАЧИТЕ НА ДИРЕКЦИИТЕ ПО ПАРАГРАФ 10-00  ЗА 2016 Г.</t>
  </si>
  <si>
    <t>1.2.5.</t>
  </si>
  <si>
    <t>Субсидии за организации с нестопанска цел</t>
  </si>
  <si>
    <t>НА АГЕНЦИЯ  "ПЪТНА ИНФРАСТРУКТУРА"</t>
  </si>
  <si>
    <t>Разходи за задачи (Субсидии за организации с нестопанска цел)</t>
  </si>
  <si>
    <t>Капиталови разходи, в т.ч. геозащитни обекти - 1 066 000 лв.</t>
  </si>
  <si>
    <t>Сийя Николаева - главен секретар</t>
  </si>
  <si>
    <t>Разходи за задачи (конструктивно обследване и текущи ремонти на сгради на МРРБ и обзавеждане)</t>
  </si>
  <si>
    <t>Капиталови разходи (в т.ч. преустройство на административен център на МРРБ)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</si>
</sst>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_)"/>
    <numFmt numFmtId="181" formatCode="0_)"/>
    <numFmt numFmtId="182" formatCode="#,##0.0"/>
    <numFmt numFmtId="183" formatCode="#,##0.000"/>
    <numFmt numFmtId="184" formatCode="#,##0.0000"/>
    <numFmt numFmtId="185" formatCode="0#&quot;-&quot;0#"/>
    <numFmt numFmtId="186" formatCode="0.0"/>
    <numFmt numFmtId="187" formatCode="0."/>
    <numFmt numFmtId="188" formatCode="0.0%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0000"/>
    <numFmt numFmtId="195" formatCode="dd\-mmm\-yy"/>
    <numFmt numFmtId="196" formatCode="_-* #,##0.0\ _л_в_-;\-* #,##0.0\ _л_в_-;_-* &quot;-&quot;??\ _л_в_-;_-@_-"/>
    <numFmt numFmtId="197" formatCode="0.0_ ;[Red]\-0.0\ "/>
    <numFmt numFmtId="198" formatCode="0_ ;[Red]\-0\ "/>
    <numFmt numFmtId="199" formatCode="0.00;[Red]0.00"/>
    <numFmt numFmtId="200" formatCode="0.0;[Red]0.0"/>
    <numFmt numFmtId="201" formatCode="0;[Red]0"/>
    <numFmt numFmtId="202" formatCode="#,##0.00000"/>
    <numFmt numFmtId="203" formatCode="#,##0.000000"/>
    <numFmt numFmtId="204" formatCode="#,##0.0000000"/>
    <numFmt numFmtId="205" formatCode="#,##0.00000000"/>
    <numFmt numFmtId="206" formatCode="00&quot;-&quot;0#"/>
    <numFmt numFmtId="207" formatCode="mm/dd/yyyy"/>
    <numFmt numFmtId="208" formatCode="0000"/>
    <numFmt numFmtId="209" formatCode="#,##0.00;[Red]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-402]dd\ mmmm\ yyyy\ &quot;г.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</numFmts>
  <fonts count="7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i/>
      <sz val="10"/>
      <color indexed="12"/>
      <name val="Calibri"/>
      <family val="2"/>
    </font>
    <font>
      <b/>
      <sz val="8"/>
      <color indexed="12"/>
      <name val="Calibri"/>
      <family val="2"/>
    </font>
    <font>
      <b/>
      <i/>
      <sz val="10"/>
      <color indexed="21"/>
      <name val="Calibri"/>
      <family val="2"/>
    </font>
    <font>
      <b/>
      <i/>
      <sz val="8"/>
      <color indexed="2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sz val="10"/>
      <color indexed="8"/>
      <name val="Times New Roman"/>
      <family val="1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10"/>
      <color rgb="FF006666"/>
      <name val="Calibri"/>
      <family val="2"/>
    </font>
    <font>
      <b/>
      <i/>
      <sz val="8"/>
      <color rgb="FF006666"/>
      <name val="Calibri"/>
      <family val="2"/>
    </font>
    <font>
      <b/>
      <sz val="10"/>
      <color rgb="FF0000FF"/>
      <name val="Calibri"/>
      <family val="2"/>
    </font>
    <font>
      <b/>
      <sz val="9"/>
      <color rgb="FF0000FF"/>
      <name val="Calibri"/>
      <family val="2"/>
    </font>
    <font>
      <sz val="10"/>
      <color rgb="FF000000"/>
      <name val="Times New Roman"/>
      <family val="1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12" xfId="0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right" vertical="center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5" fillId="0" borderId="18" xfId="0" applyFont="1" applyBorder="1" applyAlignment="1">
      <alignment horizontal="right" vertical="center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/>
    </xf>
    <xf numFmtId="3" fontId="25" fillId="0" borderId="19" xfId="0" applyNumberFormat="1" applyFont="1" applyBorder="1" applyAlignment="1">
      <alignment vertical="center"/>
    </xf>
    <xf numFmtId="3" fontId="25" fillId="0" borderId="19" xfId="0" applyNumberFormat="1" applyFont="1" applyFill="1" applyBorder="1" applyAlignment="1">
      <alignment vertical="center"/>
    </xf>
    <xf numFmtId="3" fontId="25" fillId="0" borderId="20" xfId="0" applyNumberFormat="1" applyFont="1" applyFill="1" applyBorder="1" applyAlignment="1">
      <alignment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vertical="center"/>
    </xf>
    <xf numFmtId="3" fontId="24" fillId="0" borderId="19" xfId="0" applyNumberFormat="1" applyFont="1" applyFill="1" applyBorder="1" applyAlignment="1">
      <alignment vertical="center"/>
    </xf>
    <xf numFmtId="3" fontId="24" fillId="0" borderId="20" xfId="0" applyNumberFormat="1" applyFont="1" applyFill="1" applyBorder="1" applyAlignment="1">
      <alignment vertical="center"/>
    </xf>
    <xf numFmtId="0" fontId="25" fillId="0" borderId="21" xfId="0" applyFont="1" applyBorder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24" fillId="0" borderId="21" xfId="0" applyFont="1" applyBorder="1" applyAlignment="1">
      <alignment horizontal="right" vertical="center"/>
    </xf>
    <xf numFmtId="3" fontId="24" fillId="33" borderId="19" xfId="0" applyNumberFormat="1" applyFont="1" applyFill="1" applyBorder="1" applyAlignment="1">
      <alignment vertical="center"/>
    </xf>
    <xf numFmtId="3" fontId="24" fillId="33" borderId="20" xfId="0" applyNumberFormat="1" applyFont="1" applyFill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19" xfId="0" applyFont="1" applyBorder="1" applyAlignment="1">
      <alignment horizontal="left" vertical="center" wrapText="1" indent="1"/>
    </xf>
    <xf numFmtId="0" fontId="24" fillId="0" borderId="19" xfId="0" applyFont="1" applyBorder="1" applyAlignment="1">
      <alignment horizontal="left" vertical="center" wrapText="1" indent="2"/>
    </xf>
    <xf numFmtId="16" fontId="24" fillId="0" borderId="19" xfId="0" applyNumberFormat="1" applyFont="1" applyBorder="1" applyAlignment="1">
      <alignment horizontal="center" vertical="center"/>
    </xf>
    <xf numFmtId="3" fontId="25" fillId="33" borderId="19" xfId="0" applyNumberFormat="1" applyFont="1" applyFill="1" applyBorder="1" applyAlignment="1">
      <alignment vertical="center"/>
    </xf>
    <xf numFmtId="3" fontId="25" fillId="33" borderId="20" xfId="0" applyNumberFormat="1" applyFont="1" applyFill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horizontal="left" vertical="center" wrapText="1" indent="1"/>
    </xf>
    <xf numFmtId="3" fontId="25" fillId="0" borderId="20" xfId="0" applyNumberFormat="1" applyFont="1" applyBorder="1" applyAlignment="1">
      <alignment vertical="center"/>
    </xf>
    <xf numFmtId="49" fontId="25" fillId="0" borderId="19" xfId="0" applyNumberFormat="1" applyFont="1" applyBorder="1" applyAlignment="1">
      <alignment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left" vertical="center" wrapText="1" indent="1"/>
    </xf>
    <xf numFmtId="49" fontId="24" fillId="0" borderId="19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3" fontId="24" fillId="0" borderId="20" xfId="0" applyNumberFormat="1" applyFont="1" applyBorder="1" applyAlignment="1">
      <alignment vertical="center"/>
    </xf>
    <xf numFmtId="0" fontId="24" fillId="0" borderId="25" xfId="0" applyFont="1" applyBorder="1" applyAlignment="1">
      <alignment vertical="center" wrapText="1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3" fontId="25" fillId="0" borderId="0" xfId="0" applyNumberFormat="1" applyFont="1" applyAlignment="1">
      <alignment horizontal="right" vertical="center"/>
    </xf>
    <xf numFmtId="0" fontId="24" fillId="0" borderId="17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9" fillId="0" borderId="0" xfId="0" applyFont="1" applyAlignment="1">
      <alignment vertical="center" wrapText="1"/>
    </xf>
    <xf numFmtId="49" fontId="24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 wrapText="1"/>
    </xf>
    <xf numFmtId="49" fontId="24" fillId="0" borderId="15" xfId="0" applyNumberFormat="1" applyFont="1" applyBorder="1" applyAlignment="1">
      <alignment horizontal="right" vertical="center"/>
    </xf>
    <xf numFmtId="49" fontId="24" fillId="0" borderId="16" xfId="0" applyNumberFormat="1" applyFont="1" applyBorder="1" applyAlignment="1">
      <alignment vertical="center" wrapText="1"/>
    </xf>
    <xf numFmtId="49" fontId="24" fillId="0" borderId="16" xfId="0" applyNumberFormat="1" applyFont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3" fontId="25" fillId="0" borderId="28" xfId="0" applyNumberFormat="1" applyFont="1" applyFill="1" applyBorder="1" applyAlignment="1">
      <alignment vertical="center"/>
    </xf>
    <xf numFmtId="3" fontId="24" fillId="0" borderId="28" xfId="0" applyNumberFormat="1" applyFont="1" applyFill="1" applyBorder="1" applyAlignment="1">
      <alignment vertical="center"/>
    </xf>
    <xf numFmtId="49" fontId="25" fillId="0" borderId="21" xfId="0" applyNumberFormat="1" applyFont="1" applyBorder="1" applyAlignment="1">
      <alignment horizontal="right" vertical="center"/>
    </xf>
    <xf numFmtId="3" fontId="24" fillId="33" borderId="28" xfId="0" applyNumberFormat="1" applyFont="1" applyFill="1" applyBorder="1" applyAlignment="1">
      <alignment vertical="center"/>
    </xf>
    <xf numFmtId="49" fontId="24" fillId="0" borderId="21" xfId="0" applyNumberFormat="1" applyFont="1" applyBorder="1" applyAlignment="1">
      <alignment horizontal="right" vertical="center"/>
    </xf>
    <xf numFmtId="3" fontId="25" fillId="33" borderId="28" xfId="0" applyNumberFormat="1" applyFont="1" applyFill="1" applyBorder="1" applyAlignment="1">
      <alignment vertical="center"/>
    </xf>
    <xf numFmtId="0" fontId="24" fillId="0" borderId="19" xfId="0" applyFont="1" applyBorder="1" applyAlignment="1">
      <alignment horizontal="left" vertical="center" wrapText="1" indent="3"/>
    </xf>
    <xf numFmtId="0" fontId="25" fillId="0" borderId="19" xfId="0" applyNumberFormat="1" applyFont="1" applyFill="1" applyBorder="1" applyAlignment="1" applyProtection="1" quotePrefix="1">
      <alignment horizontal="center" vertical="center"/>
      <protection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/>
    </xf>
    <xf numFmtId="3" fontId="25" fillId="0" borderId="20" xfId="57" applyNumberFormat="1" applyFont="1" applyFill="1" applyBorder="1" applyAlignment="1" applyProtection="1">
      <alignment vertical="center"/>
      <protection/>
    </xf>
    <xf numFmtId="3" fontId="24" fillId="0" borderId="20" xfId="57" applyNumberFormat="1" applyFont="1" applyFill="1" applyBorder="1" applyAlignment="1" applyProtection="1">
      <alignment vertical="center"/>
      <protection/>
    </xf>
    <xf numFmtId="3" fontId="68" fillId="0" borderId="20" xfId="0" applyNumberFormat="1" applyFont="1" applyFill="1" applyBorder="1" applyAlignment="1">
      <alignment vertical="center"/>
    </xf>
    <xf numFmtId="3" fontId="68" fillId="0" borderId="20" xfId="0" applyNumberFormat="1" applyFont="1" applyBorder="1" applyAlignment="1">
      <alignment vertical="center"/>
    </xf>
    <xf numFmtId="3" fontId="69" fillId="0" borderId="28" xfId="0" applyNumberFormat="1" applyFont="1" applyFill="1" applyBorder="1" applyAlignment="1">
      <alignment vertical="center"/>
    </xf>
    <xf numFmtId="3" fontId="69" fillId="0" borderId="29" xfId="0" applyNumberFormat="1" applyFont="1" applyBorder="1" applyAlignment="1">
      <alignment vertical="center"/>
    </xf>
    <xf numFmtId="49" fontId="32" fillId="0" borderId="12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3" fontId="69" fillId="0" borderId="20" xfId="0" applyNumberFormat="1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6" fontId="33" fillId="0" borderId="19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6" xfId="0" applyFont="1" applyBorder="1" applyAlignment="1">
      <alignment vertical="center" wrapText="1"/>
    </xf>
    <xf numFmtId="3" fontId="24" fillId="0" borderId="26" xfId="0" applyNumberFormat="1" applyFont="1" applyBorder="1" applyAlignment="1">
      <alignment vertical="center"/>
    </xf>
    <xf numFmtId="3" fontId="24" fillId="33" borderId="26" xfId="0" applyNumberFormat="1" applyFont="1" applyFill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0" fontId="25" fillId="0" borderId="34" xfId="0" applyFont="1" applyBorder="1" applyAlignment="1">
      <alignment horizontal="right" vertical="center"/>
    </xf>
    <xf numFmtId="0" fontId="33" fillId="0" borderId="35" xfId="0" applyFont="1" applyBorder="1" applyAlignment="1">
      <alignment horizontal="center" vertical="center"/>
    </xf>
    <xf numFmtId="3" fontId="24" fillId="0" borderId="35" xfId="0" applyNumberFormat="1" applyFont="1" applyBorder="1" applyAlignment="1">
      <alignment vertical="center"/>
    </xf>
    <xf numFmtId="3" fontId="24" fillId="33" borderId="25" xfId="0" applyNumberFormat="1" applyFont="1" applyFill="1" applyBorder="1" applyAlignment="1">
      <alignment vertical="center"/>
    </xf>
    <xf numFmtId="3" fontId="24" fillId="0" borderId="35" xfId="0" applyNumberFormat="1" applyFont="1" applyFill="1" applyBorder="1" applyAlignment="1">
      <alignment vertical="center"/>
    </xf>
    <xf numFmtId="3" fontId="24" fillId="0" borderId="36" xfId="0" applyNumberFormat="1" applyFont="1" applyFill="1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3" fontId="24" fillId="0" borderId="36" xfId="0" applyNumberFormat="1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3" fontId="24" fillId="0" borderId="37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49" fontId="25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4" fillId="0" borderId="0" xfId="58" applyFont="1" applyAlignment="1">
      <alignment vertical="center" wrapText="1"/>
      <protection/>
    </xf>
    <xf numFmtId="0" fontId="27" fillId="0" borderId="0" xfId="58" applyFont="1" applyAlignment="1">
      <alignment horizontal="center" vertical="center"/>
      <protection/>
    </xf>
    <xf numFmtId="0" fontId="24" fillId="0" borderId="0" xfId="58" applyFont="1" applyAlignment="1">
      <alignment horizontal="right" vertical="center" wrapText="1"/>
      <protection/>
    </xf>
    <xf numFmtId="0" fontId="32" fillId="0" borderId="12" xfId="58" applyFont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center" vertical="center" wrapText="1"/>
      <protection/>
    </xf>
    <xf numFmtId="0" fontId="32" fillId="0" borderId="14" xfId="58" applyFont="1" applyBorder="1" applyAlignment="1" quotePrefix="1">
      <alignment horizontal="center" vertical="center" wrapText="1"/>
      <protection/>
    </xf>
    <xf numFmtId="0" fontId="33" fillId="0" borderId="0" xfId="58" applyFont="1" applyAlignment="1">
      <alignment vertical="center" wrapText="1"/>
      <protection/>
    </xf>
    <xf numFmtId="0" fontId="28" fillId="0" borderId="12" xfId="58" applyFont="1" applyBorder="1" applyAlignment="1" quotePrefix="1">
      <alignment horizontal="center" vertical="center" wrapText="1"/>
      <protection/>
    </xf>
    <xf numFmtId="0" fontId="28" fillId="0" borderId="13" xfId="58" applyFont="1" applyBorder="1" applyAlignment="1" quotePrefix="1">
      <alignment horizontal="center" vertical="center"/>
      <protection/>
    </xf>
    <xf numFmtId="0" fontId="28" fillId="0" borderId="14" xfId="58" applyFont="1" applyBorder="1" applyAlignment="1" quotePrefix="1">
      <alignment horizontal="center" vertical="center" wrapText="1"/>
      <protection/>
    </xf>
    <xf numFmtId="0" fontId="27" fillId="0" borderId="0" xfId="58" applyFont="1" applyAlignment="1">
      <alignment vertical="center" wrapText="1"/>
      <protection/>
    </xf>
    <xf numFmtId="0" fontId="25" fillId="34" borderId="38" xfId="58" applyFont="1" applyFill="1" applyBorder="1" applyAlignment="1">
      <alignment vertical="center" wrapText="1"/>
      <protection/>
    </xf>
    <xf numFmtId="0" fontId="28" fillId="34" borderId="39" xfId="58" applyFont="1" applyFill="1" applyBorder="1" applyAlignment="1">
      <alignment horizontal="center" vertical="center"/>
      <protection/>
    </xf>
    <xf numFmtId="3" fontId="25" fillId="34" borderId="40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Alignment="1">
      <alignment vertical="center" wrapText="1"/>
      <protection/>
    </xf>
    <xf numFmtId="0" fontId="34" fillId="34" borderId="21" xfId="58" applyFont="1" applyFill="1" applyBorder="1" applyAlignment="1">
      <alignment horizontal="left" vertical="center" wrapText="1" indent="1"/>
      <protection/>
    </xf>
    <xf numFmtId="0" fontId="35" fillId="34" borderId="19" xfId="58" applyFont="1" applyFill="1" applyBorder="1" applyAlignment="1">
      <alignment horizontal="center" vertical="center"/>
      <protection/>
    </xf>
    <xf numFmtId="3" fontId="34" fillId="34" borderId="20" xfId="58" applyNumberFormat="1" applyFont="1" applyFill="1" applyBorder="1" applyAlignment="1">
      <alignment horizontal="right" vertical="center" wrapText="1"/>
      <protection/>
    </xf>
    <xf numFmtId="3" fontId="34" fillId="0" borderId="0" xfId="58" applyNumberFormat="1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24" fillId="34" borderId="21" xfId="58" applyFont="1" applyFill="1" applyBorder="1" applyAlignment="1">
      <alignment horizontal="left" vertical="center" wrapText="1" indent="2"/>
      <protection/>
    </xf>
    <xf numFmtId="0" fontId="27" fillId="34" borderId="19" xfId="58" applyFont="1" applyFill="1" applyBorder="1" applyAlignment="1">
      <alignment horizontal="center" vertical="center"/>
      <protection/>
    </xf>
    <xf numFmtId="3" fontId="24" fillId="34" borderId="20" xfId="58" applyNumberFormat="1" applyFont="1" applyFill="1" applyBorder="1" applyAlignment="1">
      <alignment horizontal="right" vertical="center" wrapText="1"/>
      <protection/>
    </xf>
    <xf numFmtId="0" fontId="25" fillId="35" borderId="38" xfId="58" applyFont="1" applyFill="1" applyBorder="1" applyAlignment="1">
      <alignment vertical="center" wrapText="1"/>
      <protection/>
    </xf>
    <xf numFmtId="3" fontId="28" fillId="35" borderId="39" xfId="58" applyNumberFormat="1" applyFont="1" applyFill="1" applyBorder="1" applyAlignment="1">
      <alignment horizontal="center" vertical="center"/>
      <protection/>
    </xf>
    <xf numFmtId="3" fontId="25" fillId="35" borderId="40" xfId="58" applyNumberFormat="1" applyFont="1" applyFill="1" applyBorder="1" applyAlignment="1">
      <alignment horizontal="right" vertical="center" wrapText="1"/>
      <protection/>
    </xf>
    <xf numFmtId="0" fontId="36" fillId="0" borderId="21" xfId="58" applyFont="1" applyBorder="1" applyAlignment="1">
      <alignment vertical="center" wrapText="1"/>
      <protection/>
    </xf>
    <xf numFmtId="0" fontId="37" fillId="0" borderId="19" xfId="58" applyFont="1" applyBorder="1" applyAlignment="1">
      <alignment horizontal="center" vertical="center"/>
      <protection/>
    </xf>
    <xf numFmtId="3" fontId="36" fillId="0" borderId="20" xfId="58" applyNumberFormat="1" applyFont="1" applyFill="1" applyBorder="1" applyAlignment="1">
      <alignment horizontal="right" vertical="center" wrapText="1"/>
      <protection/>
    </xf>
    <xf numFmtId="0" fontId="25" fillId="0" borderId="21" xfId="58" applyFont="1" applyBorder="1" applyAlignment="1">
      <alignment vertical="center" wrapText="1"/>
      <protection/>
    </xf>
    <xf numFmtId="0" fontId="28" fillId="0" borderId="19" xfId="58" applyFont="1" applyBorder="1" applyAlignment="1">
      <alignment horizontal="center" vertical="center"/>
      <protection/>
    </xf>
    <xf numFmtId="3" fontId="25" fillId="0" borderId="20" xfId="58" applyNumberFormat="1" applyFont="1" applyFill="1" applyBorder="1" applyAlignment="1">
      <alignment horizontal="right" vertical="center" wrapText="1"/>
      <protection/>
    </xf>
    <xf numFmtId="0" fontId="24" fillId="0" borderId="18" xfId="58" applyFont="1" applyBorder="1" applyAlignment="1">
      <alignment horizontal="justify" vertical="center" wrapText="1"/>
      <protection/>
    </xf>
    <xf numFmtId="3" fontId="24" fillId="0" borderId="20" xfId="58" applyNumberFormat="1" applyFont="1" applyBorder="1" applyAlignment="1">
      <alignment vertical="center" wrapText="1"/>
      <protection/>
    </xf>
    <xf numFmtId="0" fontId="24" fillId="0" borderId="18" xfId="58" applyFont="1" applyBorder="1" applyAlignment="1">
      <alignment vertical="center" wrapText="1"/>
      <protection/>
    </xf>
    <xf numFmtId="3" fontId="36" fillId="0" borderId="20" xfId="58" applyNumberFormat="1" applyFont="1" applyBorder="1" applyAlignment="1">
      <alignment horizontal="right" vertical="center" wrapText="1"/>
      <protection/>
    </xf>
    <xf numFmtId="0" fontId="25" fillId="0" borderId="18" xfId="58" applyFont="1" applyBorder="1" applyAlignment="1">
      <alignment vertical="center" wrapText="1"/>
      <protection/>
    </xf>
    <xf numFmtId="3" fontId="25" fillId="0" borderId="20" xfId="58" applyNumberFormat="1" applyFont="1" applyBorder="1" applyAlignment="1">
      <alignment vertical="center" wrapText="1"/>
      <protection/>
    </xf>
    <xf numFmtId="0" fontId="25" fillId="35" borderId="21" xfId="58" applyFont="1" applyFill="1" applyBorder="1" applyAlignment="1">
      <alignment vertical="center" wrapText="1"/>
      <protection/>
    </xf>
    <xf numFmtId="3" fontId="28" fillId="35" borderId="19" xfId="58" applyNumberFormat="1" applyFont="1" applyFill="1" applyBorder="1" applyAlignment="1">
      <alignment horizontal="center" vertical="center"/>
      <protection/>
    </xf>
    <xf numFmtId="3" fontId="25" fillId="35" borderId="20" xfId="58" applyNumberFormat="1" applyFont="1" applyFill="1" applyBorder="1" applyAlignment="1">
      <alignment horizontal="right" vertical="center" wrapText="1"/>
      <protection/>
    </xf>
    <xf numFmtId="0" fontId="25" fillId="0" borderId="0" xfId="58" applyFont="1" applyAlignment="1">
      <alignment vertical="center" wrapText="1"/>
      <protection/>
    </xf>
    <xf numFmtId="3" fontId="25" fillId="0" borderId="0" xfId="58" applyNumberFormat="1" applyFont="1" applyAlignment="1">
      <alignment vertical="center" wrapText="1"/>
      <protection/>
    </xf>
    <xf numFmtId="0" fontId="25" fillId="7" borderId="21" xfId="58" applyFont="1" applyFill="1" applyBorder="1" applyAlignment="1">
      <alignment vertical="center" wrapText="1"/>
      <protection/>
    </xf>
    <xf numFmtId="3" fontId="28" fillId="7" borderId="19" xfId="58" applyNumberFormat="1" applyFont="1" applyFill="1" applyBorder="1" applyAlignment="1">
      <alignment horizontal="center" vertical="center"/>
      <protection/>
    </xf>
    <xf numFmtId="3" fontId="25" fillId="7" borderId="20" xfId="58" applyNumberFormat="1" applyFont="1" applyFill="1" applyBorder="1" applyAlignment="1">
      <alignment horizontal="right" vertical="center" wrapText="1"/>
      <protection/>
    </xf>
    <xf numFmtId="3" fontId="25" fillId="0" borderId="20" xfId="58" applyNumberFormat="1" applyFont="1" applyBorder="1" applyAlignment="1">
      <alignment horizontal="right" vertical="center" wrapText="1"/>
      <protection/>
    </xf>
    <xf numFmtId="0" fontId="24" fillId="0" borderId="21" xfId="58" applyFont="1" applyBorder="1" applyAlignment="1">
      <alignment horizontal="left" vertical="center" wrapText="1"/>
      <protection/>
    </xf>
    <xf numFmtId="3" fontId="24" fillId="33" borderId="20" xfId="58" applyNumberFormat="1" applyFont="1" applyFill="1" applyBorder="1" applyAlignment="1">
      <alignment horizontal="right" vertical="center" wrapText="1"/>
      <protection/>
    </xf>
    <xf numFmtId="0" fontId="28" fillId="35" borderId="19" xfId="58" applyFont="1" applyFill="1" applyBorder="1" applyAlignment="1">
      <alignment horizontal="center" vertical="center"/>
      <protection/>
    </xf>
    <xf numFmtId="3" fontId="34" fillId="0" borderId="20" xfId="58" applyNumberFormat="1" applyFont="1" applyBorder="1" applyAlignment="1">
      <alignment horizontal="right" vertical="center" wrapText="1"/>
      <protection/>
    </xf>
    <xf numFmtId="0" fontId="70" fillId="0" borderId="21" xfId="58" applyFont="1" applyBorder="1" applyAlignment="1">
      <alignment horizontal="left" vertical="center" wrapText="1"/>
      <protection/>
    </xf>
    <xf numFmtId="0" fontId="71" fillId="0" borderId="19" xfId="58" applyFont="1" applyBorder="1" applyAlignment="1">
      <alignment horizontal="center" vertical="center"/>
      <protection/>
    </xf>
    <xf numFmtId="3" fontId="70" fillId="33" borderId="20" xfId="58" applyNumberFormat="1" applyFont="1" applyFill="1" applyBorder="1" applyAlignment="1">
      <alignment horizontal="right" vertical="center" wrapText="1"/>
      <protection/>
    </xf>
    <xf numFmtId="3" fontId="69" fillId="33" borderId="20" xfId="58" applyNumberFormat="1" applyFont="1" applyFill="1" applyBorder="1" applyAlignment="1">
      <alignment horizontal="right" vertical="center" wrapText="1"/>
      <protection/>
    </xf>
    <xf numFmtId="0" fontId="24" fillId="0" borderId="21" xfId="58" applyFont="1" applyBorder="1" applyAlignment="1">
      <alignment vertical="center" wrapText="1"/>
      <protection/>
    </xf>
    <xf numFmtId="3" fontId="24" fillId="0" borderId="20" xfId="58" applyNumberFormat="1" applyFont="1" applyBorder="1" applyAlignment="1">
      <alignment horizontal="right" vertical="center" wrapText="1"/>
      <protection/>
    </xf>
    <xf numFmtId="0" fontId="24" fillId="0" borderId="32" xfId="58" applyFont="1" applyBorder="1" applyAlignment="1">
      <alignment vertical="center" wrapText="1"/>
      <protection/>
    </xf>
    <xf numFmtId="3" fontId="24" fillId="0" borderId="22" xfId="58" applyNumberFormat="1" applyFont="1" applyBorder="1" applyAlignment="1">
      <alignment horizontal="right" vertical="center" wrapText="1"/>
      <protection/>
    </xf>
    <xf numFmtId="0" fontId="28" fillId="0" borderId="26" xfId="58" applyFont="1" applyBorder="1" applyAlignment="1">
      <alignment horizontal="center" vertical="center"/>
      <protection/>
    </xf>
    <xf numFmtId="0" fontId="24" fillId="0" borderId="41" xfId="58" applyFont="1" applyBorder="1" applyAlignment="1">
      <alignment vertical="center" wrapText="1"/>
      <protection/>
    </xf>
    <xf numFmtId="0" fontId="28" fillId="0" borderId="10" xfId="58" applyFont="1" applyBorder="1" applyAlignment="1">
      <alignment horizontal="center" vertical="center"/>
      <protection/>
    </xf>
    <xf numFmtId="3" fontId="24" fillId="0" borderId="11" xfId="58" applyNumberFormat="1" applyFont="1" applyBorder="1" applyAlignment="1">
      <alignment horizontal="right" vertical="center" wrapText="1"/>
      <protection/>
    </xf>
    <xf numFmtId="0" fontId="40" fillId="0" borderId="0" xfId="59" applyFont="1" applyAlignment="1">
      <alignment horizontal="left" vertical="center"/>
      <protection/>
    </xf>
    <xf numFmtId="0" fontId="41" fillId="0" borderId="0" xfId="58" applyFont="1" applyAlignment="1">
      <alignment vertical="center"/>
      <protection/>
    </xf>
    <xf numFmtId="0" fontId="40" fillId="0" borderId="0" xfId="58" applyFont="1" applyAlignment="1">
      <alignment horizontal="right" vertical="center"/>
      <protection/>
    </xf>
    <xf numFmtId="0" fontId="42" fillId="0" borderId="0" xfId="58" applyFont="1" applyAlignment="1">
      <alignment horizontal="right" vertical="center"/>
      <protection/>
    </xf>
    <xf numFmtId="0" fontId="40" fillId="0" borderId="0" xfId="58" applyFont="1" applyAlignment="1" quotePrefix="1">
      <alignment horizontal="right" vertical="center"/>
      <protection/>
    </xf>
    <xf numFmtId="0" fontId="40" fillId="0" borderId="0" xfId="58" applyFont="1" applyFill="1" applyAlignment="1" quotePrefix="1">
      <alignment vertical="center" wrapText="1"/>
      <protection/>
    </xf>
    <xf numFmtId="0" fontId="40" fillId="0" borderId="0" xfId="58" applyFont="1" applyAlignment="1" quotePrefix="1">
      <alignment horizontal="center" vertical="center" wrapText="1"/>
      <protection/>
    </xf>
    <xf numFmtId="0" fontId="40" fillId="0" borderId="0" xfId="58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40" fillId="0" borderId="19" xfId="58" applyFont="1" applyBorder="1" applyAlignment="1">
      <alignment horizontal="right" vertical="center" wrapText="1"/>
      <protection/>
    </xf>
    <xf numFmtId="0" fontId="40" fillId="0" borderId="19" xfId="58" applyFont="1" applyBorder="1" applyAlignment="1">
      <alignment vertical="center" wrapText="1"/>
      <protection/>
    </xf>
    <xf numFmtId="4" fontId="40" fillId="0" borderId="19" xfId="58" applyNumberFormat="1" applyFont="1" applyBorder="1" applyAlignment="1">
      <alignment vertical="center"/>
      <protection/>
    </xf>
    <xf numFmtId="0" fontId="41" fillId="0" borderId="19" xfId="58" applyFont="1" applyBorder="1" applyAlignment="1">
      <alignment horizontal="right" vertical="center" wrapText="1"/>
      <protection/>
    </xf>
    <xf numFmtId="0" fontId="41" fillId="0" borderId="19" xfId="58" applyFont="1" applyBorder="1" applyAlignment="1">
      <alignment vertical="center" wrapText="1"/>
      <protection/>
    </xf>
    <xf numFmtId="4" fontId="41" fillId="0" borderId="19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vertical="center" wrapText="1"/>
      <protection/>
    </xf>
    <xf numFmtId="4" fontId="41" fillId="0" borderId="0" xfId="58" applyNumberFormat="1" applyFont="1" applyBorder="1" applyAlignment="1">
      <alignment vertical="center"/>
      <protection/>
    </xf>
    <xf numFmtId="0" fontId="41" fillId="0" borderId="0" xfId="58" applyFont="1" applyAlignment="1" quotePrefix="1">
      <alignment horizontal="left" vertical="center"/>
      <protection/>
    </xf>
    <xf numFmtId="0" fontId="40" fillId="0" borderId="0" xfId="58" applyFont="1" applyBorder="1" applyAlignment="1">
      <alignment horizontal="center" vertical="center"/>
      <protection/>
    </xf>
    <xf numFmtId="0" fontId="40" fillId="0" borderId="0" xfId="58" applyFont="1" applyBorder="1" applyAlignment="1" applyProtection="1" quotePrefix="1">
      <alignment vertical="center"/>
      <protection locked="0"/>
    </xf>
    <xf numFmtId="0" fontId="40" fillId="0" borderId="0" xfId="58" applyFont="1" applyBorder="1" applyAlignment="1" applyProtection="1" quotePrefix="1">
      <alignment horizontal="center" vertical="center"/>
      <protection locked="0"/>
    </xf>
    <xf numFmtId="0" fontId="40" fillId="0" borderId="0" xfId="58" applyFont="1" applyAlignment="1" applyProtection="1" quotePrefix="1">
      <alignment horizontal="center" vertical="center"/>
      <protection locked="0"/>
    </xf>
    <xf numFmtId="0" fontId="41" fillId="0" borderId="0" xfId="58" applyFont="1" applyBorder="1" applyAlignment="1" applyProtection="1">
      <alignment vertical="center"/>
      <protection locked="0"/>
    </xf>
    <xf numFmtId="0" fontId="41" fillId="0" borderId="0" xfId="58" applyFont="1" applyBorder="1" applyAlignment="1" applyProtection="1">
      <alignment horizontal="center" vertical="center"/>
      <protection locked="0"/>
    </xf>
    <xf numFmtId="0" fontId="41" fillId="0" borderId="0" xfId="58" applyFont="1" applyAlignment="1" applyProtection="1">
      <alignment horizontal="center" vertical="center"/>
      <protection locked="0"/>
    </xf>
    <xf numFmtId="0" fontId="41" fillId="0" borderId="0" xfId="58" applyFont="1" applyBorder="1" applyAlignment="1">
      <alignment horizontal="center" vertical="center"/>
      <protection/>
    </xf>
    <xf numFmtId="0" fontId="41" fillId="0" borderId="0" xfId="58" applyFont="1" applyBorder="1" applyAlignment="1">
      <alignment horizontal="right" vertical="center"/>
      <protection/>
    </xf>
    <xf numFmtId="0" fontId="41" fillId="0" borderId="0" xfId="58" applyFont="1" applyBorder="1" applyAlignment="1" quotePrefix="1">
      <alignment horizontal="left" vertical="center"/>
      <protection/>
    </xf>
    <xf numFmtId="3" fontId="40" fillId="0" borderId="0" xfId="59" applyNumberFormat="1" applyFont="1" applyFill="1" applyAlignment="1" applyProtection="1">
      <alignment horizontal="left" vertical="center" wrapText="1"/>
      <protection/>
    </xf>
    <xf numFmtId="3" fontId="41" fillId="0" borderId="0" xfId="59" applyNumberFormat="1" applyFont="1" applyAlignment="1">
      <alignment vertical="center" wrapText="1"/>
      <protection/>
    </xf>
    <xf numFmtId="4" fontId="41" fillId="0" borderId="0" xfId="59" applyNumberFormat="1" applyFont="1" applyAlignment="1">
      <alignment vertical="center" wrapText="1"/>
      <protection/>
    </xf>
    <xf numFmtId="0" fontId="40" fillId="0" borderId="0" xfId="59" applyFont="1" applyAlignment="1">
      <alignment horizontal="left" vertical="center" indent="16"/>
      <protection/>
    </xf>
    <xf numFmtId="4" fontId="40" fillId="0" borderId="0" xfId="59" applyNumberFormat="1" applyFont="1" applyFill="1" applyAlignment="1" applyProtection="1">
      <alignment horizontal="right" vertical="center"/>
      <protection/>
    </xf>
    <xf numFmtId="4" fontId="40" fillId="0" borderId="0" xfId="59" applyNumberFormat="1" applyFont="1" applyFill="1" applyAlignment="1" applyProtection="1" quotePrefix="1">
      <alignment horizontal="center" vertical="center" wrapText="1"/>
      <protection/>
    </xf>
    <xf numFmtId="3" fontId="41" fillId="0" borderId="0" xfId="59" applyNumberFormat="1" applyFont="1" applyFill="1" applyAlignment="1" applyProtection="1">
      <alignment vertical="center" wrapText="1"/>
      <protection/>
    </xf>
    <xf numFmtId="4" fontId="40" fillId="0" borderId="0" xfId="59" applyNumberFormat="1" applyFont="1" applyFill="1" applyAlignment="1" applyProtection="1">
      <alignment vertical="center" wrapText="1"/>
      <protection/>
    </xf>
    <xf numFmtId="4" fontId="40" fillId="0" borderId="0" xfId="59" applyNumberFormat="1" applyFont="1" applyFill="1" applyAlignment="1" applyProtection="1">
      <alignment vertical="center" wrapText="1"/>
      <protection locked="0"/>
    </xf>
    <xf numFmtId="4" fontId="40" fillId="0" borderId="0" xfId="59" applyNumberFormat="1" applyFont="1" applyFill="1" applyAlignment="1" applyProtection="1">
      <alignment horizontal="center" vertical="center" wrapText="1"/>
      <protection locked="0"/>
    </xf>
    <xf numFmtId="3" fontId="40" fillId="0" borderId="0" xfId="59" applyNumberFormat="1" applyFont="1" applyFill="1" applyAlignment="1" applyProtection="1">
      <alignment horizontal="center" vertical="center" wrapText="1"/>
      <protection locked="0"/>
    </xf>
    <xf numFmtId="4" fontId="41" fillId="0" borderId="0" xfId="59" applyNumberFormat="1" applyFont="1" applyFill="1" applyAlignment="1" applyProtection="1">
      <alignment horizontal="center" vertical="center" wrapText="1"/>
      <protection/>
    </xf>
    <xf numFmtId="3" fontId="41" fillId="0" borderId="0" xfId="59" applyNumberFormat="1" applyFont="1" applyFill="1" applyAlignment="1" applyProtection="1">
      <alignment horizontal="right" vertical="center" wrapText="1"/>
      <protection/>
    </xf>
    <xf numFmtId="4" fontId="40" fillId="0" borderId="19" xfId="59" applyNumberFormat="1" applyFont="1" applyFill="1" applyBorder="1" applyAlignment="1" applyProtection="1">
      <alignment horizontal="center" vertical="center" wrapText="1"/>
      <protection/>
    </xf>
    <xf numFmtId="3" fontId="40" fillId="0" borderId="19" xfId="59" applyNumberFormat="1" applyFont="1" applyFill="1" applyBorder="1" applyAlignment="1" applyProtection="1">
      <alignment horizontal="center" vertical="center" wrapText="1"/>
      <protection/>
    </xf>
    <xf numFmtId="4" fontId="40" fillId="0" borderId="0" xfId="59" applyNumberFormat="1" applyFont="1" applyAlignment="1">
      <alignment horizontal="center" vertical="center" wrapText="1"/>
      <protection/>
    </xf>
    <xf numFmtId="4" fontId="22" fillId="34" borderId="19" xfId="59" applyNumberFormat="1" applyFont="1" applyFill="1" applyBorder="1" applyAlignment="1" applyProtection="1" quotePrefix="1">
      <alignment horizontal="left" vertical="center" wrapText="1"/>
      <protection/>
    </xf>
    <xf numFmtId="3" fontId="40" fillId="34" borderId="19" xfId="59" applyNumberFormat="1" applyFont="1" applyFill="1" applyBorder="1" applyAlignment="1" applyProtection="1">
      <alignment vertical="center" wrapText="1"/>
      <protection/>
    </xf>
    <xf numFmtId="4" fontId="40" fillId="0" borderId="0" xfId="59" applyNumberFormat="1" applyFont="1" applyAlignment="1">
      <alignment vertical="center" wrapText="1"/>
      <protection/>
    </xf>
    <xf numFmtId="4" fontId="40" fillId="35" borderId="19" xfId="59" applyNumberFormat="1" applyFont="1" applyFill="1" applyBorder="1" applyAlignment="1" applyProtection="1">
      <alignment horizontal="left" vertical="center" wrapText="1"/>
      <protection locked="0"/>
    </xf>
    <xf numFmtId="3" fontId="40" fillId="35" borderId="19" xfId="59" applyNumberFormat="1" applyFont="1" applyFill="1" applyBorder="1" applyAlignment="1" applyProtection="1">
      <alignment vertical="center" wrapText="1"/>
      <protection/>
    </xf>
    <xf numFmtId="3" fontId="7" fillId="0" borderId="19" xfId="59" applyNumberFormat="1" applyFont="1" applyFill="1" applyBorder="1" applyAlignment="1" applyProtection="1">
      <alignment vertical="center" wrapText="1"/>
      <protection locked="0"/>
    </xf>
    <xf numFmtId="3" fontId="7" fillId="0" borderId="19" xfId="59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0" xfId="59" applyNumberFormat="1" applyFont="1" applyFill="1" applyBorder="1" applyAlignment="1" applyProtection="1">
      <alignment horizontal="right" vertical="center" wrapText="1"/>
      <protection locked="0"/>
    </xf>
    <xf numFmtId="4" fontId="41" fillId="0" borderId="19" xfId="59" applyNumberFormat="1" applyFont="1" applyFill="1" applyBorder="1" applyAlignment="1" applyProtection="1">
      <alignment horizontal="left" vertical="center" wrapText="1" indent="2"/>
      <protection locked="0"/>
    </xf>
    <xf numFmtId="4" fontId="40" fillId="0" borderId="19" xfId="59" applyNumberFormat="1" applyFont="1" applyFill="1" applyBorder="1" applyAlignment="1" applyProtection="1">
      <alignment horizontal="left" vertical="center" wrapText="1" indent="1"/>
      <protection locked="0"/>
    </xf>
    <xf numFmtId="3" fontId="22" fillId="0" borderId="19" xfId="59" applyNumberFormat="1" applyFont="1" applyFill="1" applyBorder="1" applyAlignment="1" applyProtection="1">
      <alignment vertical="center" wrapText="1"/>
      <protection locked="0"/>
    </xf>
    <xf numFmtId="4" fontId="40" fillId="7" borderId="19" xfId="59" applyNumberFormat="1" applyFont="1" applyFill="1" applyBorder="1" applyAlignment="1" applyProtection="1">
      <alignment horizontal="left" vertical="center" wrapText="1"/>
      <protection locked="0"/>
    </xf>
    <xf numFmtId="3" fontId="40" fillId="7" borderId="19" xfId="59" applyNumberFormat="1" applyFont="1" applyFill="1" applyBorder="1" applyAlignment="1" applyProtection="1">
      <alignment vertical="center" wrapText="1"/>
      <protection/>
    </xf>
    <xf numFmtId="0" fontId="40" fillId="0" borderId="19" xfId="59" applyFont="1" applyBorder="1" applyAlignment="1">
      <alignment horizontal="left" indent="1"/>
      <protection/>
    </xf>
    <xf numFmtId="0" fontId="72" fillId="0" borderId="21" xfId="0" applyFont="1" applyBorder="1" applyAlignment="1">
      <alignment horizontal="right" vertical="center"/>
    </xf>
    <xf numFmtId="0" fontId="72" fillId="0" borderId="19" xfId="0" applyFont="1" applyBorder="1" applyAlignment="1">
      <alignment vertical="center" wrapText="1"/>
    </xf>
    <xf numFmtId="0" fontId="73" fillId="0" borderId="19" xfId="0" applyFont="1" applyBorder="1" applyAlignment="1">
      <alignment horizontal="center" vertical="center"/>
    </xf>
    <xf numFmtId="3" fontId="72" fillId="0" borderId="19" xfId="0" applyNumberFormat="1" applyFont="1" applyFill="1" applyBorder="1" applyAlignment="1">
      <alignment vertical="center"/>
    </xf>
    <xf numFmtId="3" fontId="72" fillId="0" borderId="19" xfId="0" applyNumberFormat="1" applyFont="1" applyBorder="1" applyAlignment="1">
      <alignment vertical="center"/>
    </xf>
    <xf numFmtId="3" fontId="72" fillId="0" borderId="20" xfId="0" applyNumberFormat="1" applyFont="1" applyBorder="1" applyAlignment="1">
      <alignment vertical="center"/>
    </xf>
    <xf numFmtId="3" fontId="72" fillId="33" borderId="19" xfId="0" applyNumberFormat="1" applyFont="1" applyFill="1" applyBorder="1" applyAlignment="1">
      <alignment vertical="center"/>
    </xf>
    <xf numFmtId="3" fontId="72" fillId="33" borderId="20" xfId="0" applyNumberFormat="1" applyFont="1" applyFill="1" applyBorder="1" applyAlignment="1">
      <alignment vertical="center"/>
    </xf>
    <xf numFmtId="0" fontId="73" fillId="0" borderId="19" xfId="0" applyNumberFormat="1" applyFont="1" applyFill="1" applyBorder="1" applyAlignment="1" applyProtection="1" quotePrefix="1">
      <alignment horizontal="center" vertical="center"/>
      <protection/>
    </xf>
    <xf numFmtId="49" fontId="72" fillId="0" borderId="19" xfId="0" applyNumberFormat="1" applyFont="1" applyBorder="1" applyAlignment="1">
      <alignment vertical="center"/>
    </xf>
    <xf numFmtId="49" fontId="73" fillId="0" borderId="19" xfId="0" applyNumberFormat="1" applyFont="1" applyBorder="1" applyAlignment="1">
      <alignment horizontal="center" vertical="center"/>
    </xf>
    <xf numFmtId="3" fontId="72" fillId="0" borderId="20" xfId="0" applyNumberFormat="1" applyFont="1" applyFill="1" applyBorder="1" applyAlignment="1">
      <alignment vertical="center"/>
    </xf>
    <xf numFmtId="0" fontId="73" fillId="0" borderId="24" xfId="0" applyFont="1" applyBorder="1" applyAlignment="1">
      <alignment horizontal="center" vertical="center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/>
    </xf>
    <xf numFmtId="3" fontId="72" fillId="0" borderId="10" xfId="0" applyNumberFormat="1" applyFont="1" applyBorder="1" applyAlignment="1">
      <alignment vertical="center"/>
    </xf>
    <xf numFmtId="3" fontId="72" fillId="0" borderId="10" xfId="0" applyNumberFormat="1" applyFont="1" applyFill="1" applyBorder="1" applyAlignment="1">
      <alignment vertical="center"/>
    </xf>
    <xf numFmtId="3" fontId="72" fillId="0" borderId="11" xfId="0" applyNumberFormat="1" applyFont="1" applyFill="1" applyBorder="1" applyAlignment="1">
      <alignment vertical="center"/>
    </xf>
    <xf numFmtId="0" fontId="72" fillId="0" borderId="41" xfId="0" applyFont="1" applyBorder="1" applyAlignment="1">
      <alignment horizontal="right" vertical="center"/>
    </xf>
    <xf numFmtId="0" fontId="25" fillId="36" borderId="18" xfId="0" applyFont="1" applyFill="1" applyBorder="1" applyAlignment="1">
      <alignment horizontal="right" vertical="center"/>
    </xf>
    <xf numFmtId="0" fontId="25" fillId="36" borderId="19" xfId="0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center" vertical="center"/>
    </xf>
    <xf numFmtId="3" fontId="25" fillId="36" borderId="19" xfId="0" applyNumberFormat="1" applyFont="1" applyFill="1" applyBorder="1" applyAlignment="1">
      <alignment vertical="center"/>
    </xf>
    <xf numFmtId="3" fontId="25" fillId="36" borderId="20" xfId="0" applyNumberFormat="1" applyFont="1" applyFill="1" applyBorder="1" applyAlignment="1">
      <alignment vertical="center"/>
    </xf>
    <xf numFmtId="0" fontId="25" fillId="36" borderId="21" xfId="0" applyFont="1" applyFill="1" applyBorder="1" applyAlignment="1">
      <alignment horizontal="right" vertical="center"/>
    </xf>
    <xf numFmtId="0" fontId="32" fillId="36" borderId="29" xfId="0" applyFont="1" applyFill="1" applyBorder="1" applyAlignment="1">
      <alignment horizontal="center" vertical="center"/>
    </xf>
    <xf numFmtId="3" fontId="25" fillId="36" borderId="42" xfId="0" applyNumberFormat="1" applyFont="1" applyFill="1" applyBorder="1" applyAlignment="1">
      <alignment vertical="center"/>
    </xf>
    <xf numFmtId="3" fontId="25" fillId="36" borderId="22" xfId="0" applyNumberFormat="1" applyFont="1" applyFill="1" applyBorder="1" applyAlignment="1">
      <alignment vertical="center"/>
    </xf>
    <xf numFmtId="0" fontId="32" fillId="36" borderId="23" xfId="0" applyFont="1" applyFill="1" applyBorder="1" applyAlignment="1">
      <alignment horizontal="center" vertical="center"/>
    </xf>
    <xf numFmtId="3" fontId="25" fillId="36" borderId="29" xfId="0" applyNumberFormat="1" applyFont="1" applyFill="1" applyBorder="1" applyAlignment="1">
      <alignment vertical="center"/>
    </xf>
    <xf numFmtId="4" fontId="40" fillId="0" borderId="19" xfId="59" applyNumberFormat="1" applyFont="1" applyFill="1" applyBorder="1" applyAlignment="1" applyProtection="1">
      <alignment horizontal="left" vertical="center" wrapText="1" indent="2"/>
      <protection locked="0"/>
    </xf>
    <xf numFmtId="3" fontId="25" fillId="0" borderId="17" xfId="0" applyNumberFormat="1" applyFont="1" applyBorder="1" applyAlignment="1">
      <alignment vertical="center"/>
    </xf>
    <xf numFmtId="0" fontId="25" fillId="36" borderId="19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3" fontId="25" fillId="36" borderId="20" xfId="57" applyNumberFormat="1" applyFont="1" applyFill="1" applyBorder="1" applyAlignment="1" applyProtection="1">
      <alignment vertical="center"/>
      <protection/>
    </xf>
    <xf numFmtId="0" fontId="25" fillId="36" borderId="23" xfId="0" applyFont="1" applyFill="1" applyBorder="1" applyAlignment="1">
      <alignment horizontal="center" vertical="center"/>
    </xf>
    <xf numFmtId="3" fontId="25" fillId="36" borderId="28" xfId="0" applyNumberFormat="1" applyFont="1" applyFill="1" applyBorder="1" applyAlignment="1">
      <alignment vertical="center"/>
    </xf>
    <xf numFmtId="0" fontId="25" fillId="0" borderId="32" xfId="0" applyFont="1" applyBorder="1" applyAlignment="1">
      <alignment horizontal="right" vertical="center"/>
    </xf>
    <xf numFmtId="3" fontId="25" fillId="36" borderId="11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43" xfId="0" applyFont="1" applyBorder="1" applyAlignment="1">
      <alignment horizontal="right" vertical="center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5" fillId="36" borderId="41" xfId="0" applyFont="1" applyFill="1" applyBorder="1" applyAlignment="1">
      <alignment horizontal="right" vertical="center"/>
    </xf>
    <xf numFmtId="0" fontId="25" fillId="36" borderId="10" xfId="0" applyFont="1" applyFill="1" applyBorder="1" applyAlignment="1">
      <alignment vertical="center" wrapText="1"/>
    </xf>
    <xf numFmtId="0" fontId="25" fillId="36" borderId="44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3" fontId="25" fillId="0" borderId="27" xfId="0" applyNumberFormat="1" applyFont="1" applyFill="1" applyBorder="1" applyAlignment="1">
      <alignment vertical="center"/>
    </xf>
    <xf numFmtId="0" fontId="25" fillId="36" borderId="10" xfId="0" applyFont="1" applyFill="1" applyBorder="1" applyAlignment="1">
      <alignment horizontal="center" vertical="center"/>
    </xf>
    <xf numFmtId="3" fontId="25" fillId="36" borderId="46" xfId="0" applyNumberFormat="1" applyFont="1" applyFill="1" applyBorder="1" applyAlignment="1">
      <alignment vertical="center"/>
    </xf>
    <xf numFmtId="0" fontId="4" fillId="37" borderId="0" xfId="0" applyFont="1" applyFill="1" applyAlignment="1">
      <alignment vertical="center" wrapText="1"/>
    </xf>
    <xf numFmtId="0" fontId="5" fillId="37" borderId="0" xfId="0" applyFont="1" applyFill="1" applyAlignment="1">
      <alignment vertical="center" wrapText="1"/>
    </xf>
    <xf numFmtId="0" fontId="4" fillId="37" borderId="0" xfId="0" applyFont="1" applyFill="1" applyAlignment="1">
      <alignment horizontal="right" vertical="center" wrapText="1" indent="2"/>
    </xf>
    <xf numFmtId="0" fontId="4" fillId="37" borderId="47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3" fontId="4" fillId="37" borderId="47" xfId="0" applyNumberFormat="1" applyFont="1" applyFill="1" applyBorder="1" applyAlignment="1">
      <alignment horizontal="right" vertical="center" wrapText="1" indent="2"/>
    </xf>
    <xf numFmtId="3" fontId="5" fillId="37" borderId="47" xfId="0" applyNumberFormat="1" applyFont="1" applyFill="1" applyBorder="1" applyAlignment="1">
      <alignment horizontal="right" vertical="center" wrapText="1" indent="2"/>
    </xf>
    <xf numFmtId="3" fontId="4" fillId="37" borderId="37" xfId="0" applyNumberFormat="1" applyFont="1" applyFill="1" applyBorder="1" applyAlignment="1">
      <alignment horizontal="right" vertical="center" wrapText="1" indent="2"/>
    </xf>
    <xf numFmtId="0" fontId="5" fillId="37" borderId="0" xfId="0" applyFont="1" applyFill="1" applyAlignment="1">
      <alignment horizontal="right" vertical="center" wrapText="1" indent="2"/>
    </xf>
    <xf numFmtId="0" fontId="4" fillId="37" borderId="48" xfId="0" applyFont="1" applyFill="1" applyBorder="1" applyAlignment="1">
      <alignment vertical="center" wrapText="1"/>
    </xf>
    <xf numFmtId="0" fontId="6" fillId="37" borderId="48" xfId="0" applyFont="1" applyFill="1" applyBorder="1" applyAlignment="1">
      <alignment vertical="center" wrapText="1"/>
    </xf>
    <xf numFmtId="0" fontId="5" fillId="37" borderId="47" xfId="0" applyFont="1" applyFill="1" applyBorder="1" applyAlignment="1">
      <alignment horizontal="right" vertical="center" wrapText="1" indent="2"/>
    </xf>
    <xf numFmtId="0" fontId="5" fillId="37" borderId="48" xfId="0" applyFont="1" applyFill="1" applyBorder="1" applyAlignment="1">
      <alignment horizontal="left" vertical="center" indent="1"/>
    </xf>
    <xf numFmtId="0" fontId="4" fillId="37" borderId="49" xfId="0" applyFont="1" applyFill="1" applyBorder="1" applyAlignment="1">
      <alignment vertical="center" wrapText="1"/>
    </xf>
    <xf numFmtId="0" fontId="5" fillId="37" borderId="48" xfId="0" applyFont="1" applyFill="1" applyBorder="1" applyAlignment="1">
      <alignment vertical="center" wrapText="1"/>
    </xf>
    <xf numFmtId="0" fontId="4" fillId="37" borderId="47" xfId="0" applyFont="1" applyFill="1" applyBorder="1" applyAlignment="1">
      <alignment horizontal="right" vertical="center" wrapText="1" indent="2"/>
    </xf>
    <xf numFmtId="0" fontId="4" fillId="37" borderId="50" xfId="0" applyFont="1" applyFill="1" applyBorder="1" applyAlignment="1">
      <alignment horizontal="center" vertical="center" wrapText="1"/>
    </xf>
    <xf numFmtId="0" fontId="4" fillId="37" borderId="49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right" vertical="center" wrapText="1" indent="2"/>
    </xf>
    <xf numFmtId="0" fontId="74" fillId="37" borderId="0" xfId="0" applyFont="1" applyFill="1" applyAlignment="1">
      <alignment vertical="center"/>
    </xf>
    <xf numFmtId="0" fontId="74" fillId="37" borderId="0" xfId="0" applyFont="1" applyFill="1" applyAlignment="1">
      <alignment horizontal="right" vertical="center" indent="2"/>
    </xf>
    <xf numFmtId="0" fontId="4" fillId="37" borderId="19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vertical="center" wrapText="1"/>
    </xf>
    <xf numFmtId="3" fontId="4" fillId="37" borderId="19" xfId="0" applyNumberFormat="1" applyFont="1" applyFill="1" applyBorder="1" applyAlignment="1">
      <alignment horizontal="right" vertical="center" wrapText="1" indent="2"/>
    </xf>
    <xf numFmtId="0" fontId="5" fillId="37" borderId="19" xfId="0" applyFont="1" applyFill="1" applyBorder="1" applyAlignment="1">
      <alignment horizontal="left" vertical="center" wrapText="1" indent="2"/>
    </xf>
    <xf numFmtId="3" fontId="5" fillId="37" borderId="19" xfId="0" applyNumberFormat="1" applyFont="1" applyFill="1" applyBorder="1" applyAlignment="1">
      <alignment horizontal="right" vertical="center" wrapText="1" indent="2"/>
    </xf>
    <xf numFmtId="0" fontId="6" fillId="37" borderId="19" xfId="0" applyFont="1" applyFill="1" applyBorder="1" applyAlignment="1">
      <alignment vertical="center" wrapText="1"/>
    </xf>
    <xf numFmtId="0" fontId="5" fillId="37" borderId="19" xfId="0" applyFont="1" applyFill="1" applyBorder="1" applyAlignment="1">
      <alignment horizontal="right" vertical="center" wrapText="1" indent="2"/>
    </xf>
    <xf numFmtId="0" fontId="5" fillId="37" borderId="19" xfId="0" applyFont="1" applyFill="1" applyBorder="1" applyAlignment="1">
      <alignment horizontal="left" vertical="center" indent="1"/>
    </xf>
    <xf numFmtId="0" fontId="5" fillId="37" borderId="19" xfId="0" applyFont="1" applyFill="1" applyBorder="1" applyAlignment="1">
      <alignment horizontal="left" vertical="center" wrapText="1" indent="1"/>
    </xf>
    <xf numFmtId="0" fontId="4" fillId="37" borderId="19" xfId="0" applyFont="1" applyFill="1" applyBorder="1" applyAlignment="1">
      <alignment horizontal="right" vertical="center" wrapText="1" indent="2"/>
    </xf>
    <xf numFmtId="0" fontId="24" fillId="0" borderId="19" xfId="0" applyFont="1" applyBorder="1" applyAlignment="1">
      <alignment horizontal="left" vertical="center" wrapText="1"/>
    </xf>
    <xf numFmtId="0" fontId="25" fillId="0" borderId="19" xfId="58" applyFont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Alignment="1">
      <alignment horizontal="center" vertical="center"/>
      <protection/>
    </xf>
    <xf numFmtId="0" fontId="25" fillId="0" borderId="0" xfId="58" applyFont="1" applyAlignment="1">
      <alignment vertical="center"/>
      <protection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49" fontId="78" fillId="0" borderId="0" xfId="0" applyNumberFormat="1" applyFont="1" applyAlignment="1">
      <alignment vertical="center"/>
    </xf>
    <xf numFmtId="49" fontId="75" fillId="0" borderId="0" xfId="0" applyNumberFormat="1" applyFont="1" applyAlignment="1">
      <alignment horizontal="left" vertical="center"/>
    </xf>
    <xf numFmtId="49" fontId="76" fillId="0" borderId="0" xfId="0" applyNumberFormat="1" applyFont="1" applyAlignment="1">
      <alignment vertical="center"/>
    </xf>
    <xf numFmtId="49" fontId="75" fillId="0" borderId="0" xfId="0" applyNumberFormat="1" applyFont="1" applyAlignment="1">
      <alignment vertical="center"/>
    </xf>
    <xf numFmtId="49" fontId="75" fillId="0" borderId="0" xfId="0" applyNumberFormat="1" applyFont="1" applyAlignment="1">
      <alignment horizontal="right" vertical="center"/>
    </xf>
    <xf numFmtId="49" fontId="77" fillId="0" borderId="0" xfId="0" applyNumberFormat="1" applyFont="1" applyAlignment="1">
      <alignment horizontal="left" vertical="center"/>
    </xf>
    <xf numFmtId="49" fontId="78" fillId="0" borderId="0" xfId="0" applyNumberFormat="1" applyFont="1" applyAlignment="1">
      <alignment horizontal="left" vertical="center"/>
    </xf>
    <xf numFmtId="49" fontId="77" fillId="0" borderId="0" xfId="0" applyNumberFormat="1" applyFont="1" applyAlignment="1">
      <alignment vertical="center"/>
    </xf>
    <xf numFmtId="4" fontId="52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0" fontId="55" fillId="0" borderId="0" xfId="59" applyFont="1" applyAlignment="1">
      <alignment vertical="center"/>
      <protection/>
    </xf>
    <xf numFmtId="0" fontId="52" fillId="0" borderId="0" xfId="59" applyFont="1" applyAlignment="1">
      <alignment horizontal="left" vertical="center"/>
      <protection/>
    </xf>
    <xf numFmtId="0" fontId="52" fillId="0" borderId="0" xfId="59" applyFont="1" applyAlignment="1">
      <alignment vertical="center"/>
      <protection/>
    </xf>
    <xf numFmtId="3" fontId="52" fillId="0" borderId="0" xfId="59" applyNumberFormat="1" applyFont="1" applyAlignment="1">
      <alignment horizontal="center" vertical="center" wrapText="1"/>
      <protection/>
    </xf>
    <xf numFmtId="4" fontId="52" fillId="0" borderId="0" xfId="59" applyNumberFormat="1" applyFont="1" applyAlignment="1">
      <alignment vertical="center" wrapText="1"/>
      <protection/>
    </xf>
    <xf numFmtId="0" fontId="52" fillId="0" borderId="0" xfId="58" applyFont="1" applyAlignment="1">
      <alignment vertical="center"/>
      <protection/>
    </xf>
    <xf numFmtId="0" fontId="25" fillId="0" borderId="0" xfId="0" applyFont="1" applyAlignment="1">
      <alignment horizontal="left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56" xfId="0" applyFont="1" applyBorder="1" applyAlignment="1">
      <alignment horizontal="left" vertical="center"/>
    </xf>
    <xf numFmtId="49" fontId="33" fillId="0" borderId="51" xfId="0" applyNumberFormat="1" applyFont="1" applyFill="1" applyBorder="1" applyAlignment="1">
      <alignment horizontal="center" vertical="center"/>
    </xf>
    <xf numFmtId="49" fontId="33" fillId="0" borderId="3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 wrapText="1"/>
    </xf>
    <xf numFmtId="49" fontId="32" fillId="0" borderId="52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" fontId="40" fillId="0" borderId="0" xfId="59" applyNumberFormat="1" applyFont="1" applyFill="1" applyAlignment="1" applyProtection="1">
      <alignment horizontal="center" vertical="center" wrapText="1"/>
      <protection/>
    </xf>
    <xf numFmtId="4" fontId="40" fillId="0" borderId="0" xfId="59" applyNumberFormat="1" applyFont="1" applyFill="1" applyAlignment="1" applyProtection="1">
      <alignment horizontal="center" vertical="center" wrapText="1"/>
      <protection locked="0"/>
    </xf>
    <xf numFmtId="0" fontId="40" fillId="0" borderId="0" xfId="58" applyFont="1" applyAlignment="1">
      <alignment horizontal="right" vertical="center"/>
      <protection/>
    </xf>
    <xf numFmtId="0" fontId="40" fillId="0" borderId="0" xfId="58" applyFont="1" applyFill="1" applyAlignment="1">
      <alignment horizontal="center" vertical="center" wrapText="1"/>
      <protection/>
    </xf>
    <xf numFmtId="0" fontId="25" fillId="0" borderId="0" xfId="58" applyFont="1" applyAlignment="1" quotePrefix="1">
      <alignment horizontal="center" vertical="center" wrapText="1"/>
      <protection/>
    </xf>
    <xf numFmtId="0" fontId="4" fillId="37" borderId="58" xfId="0" applyFont="1" applyFill="1" applyBorder="1" applyAlignment="1">
      <alignment vertical="center" wrapText="1"/>
    </xf>
    <xf numFmtId="0" fontId="4" fillId="37" borderId="49" xfId="0" applyFont="1" applyFill="1" applyBorder="1" applyAlignment="1">
      <alignment vertical="center" wrapText="1"/>
    </xf>
    <xf numFmtId="0" fontId="4" fillId="37" borderId="59" xfId="0" applyFont="1" applyFill="1" applyBorder="1" applyAlignment="1">
      <alignment vertical="center" wrapText="1"/>
    </xf>
    <xf numFmtId="0" fontId="4" fillId="37" borderId="60" xfId="0" applyFont="1" applyFill="1" applyBorder="1" applyAlignment="1">
      <alignment vertical="center" wrapText="1"/>
    </xf>
    <xf numFmtId="0" fontId="4" fillId="37" borderId="58" xfId="0" applyFont="1" applyFill="1" applyBorder="1" applyAlignment="1">
      <alignment horizontal="center" vertical="center" wrapText="1"/>
    </xf>
    <xf numFmtId="0" fontId="4" fillId="37" borderId="49" xfId="0" applyFont="1" applyFill="1" applyBorder="1" applyAlignment="1">
      <alignment horizontal="center" vertical="center" wrapText="1"/>
    </xf>
    <xf numFmtId="0" fontId="4" fillId="37" borderId="61" xfId="0" applyFont="1" applyFill="1" applyBorder="1" applyAlignment="1">
      <alignment vertical="center" wrapText="1"/>
    </xf>
    <xf numFmtId="0" fontId="4" fillId="37" borderId="62" xfId="0" applyFont="1" applyFill="1" applyBorder="1" applyAlignment="1">
      <alignment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4" fillId="37" borderId="19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9"/>
  <sheetViews>
    <sheetView tabSelected="1" zoomScaleSheetLayoutView="100" zoomScalePageLayoutView="0" workbookViewId="0" topLeftCell="A42">
      <selection activeCell="D71" sqref="D71"/>
    </sheetView>
  </sheetViews>
  <sheetFormatPr defaultColWidth="9.140625" defaultRowHeight="12.75"/>
  <cols>
    <col min="1" max="1" width="4.7109375" style="5" customWidth="1"/>
    <col min="2" max="2" width="64.421875" style="2" customWidth="1"/>
    <col min="3" max="3" width="5.00390625" style="1" customWidth="1"/>
    <col min="4" max="4" width="10.7109375" style="2" customWidth="1"/>
    <col min="5" max="5" width="11.00390625" style="2" customWidth="1"/>
    <col min="6" max="6" width="10.7109375" style="3" customWidth="1"/>
    <col min="7" max="7" width="9.28125" style="3" customWidth="1"/>
    <col min="8" max="8" width="9.8515625" style="3" customWidth="1"/>
    <col min="9" max="16384" width="9.140625" style="2" customWidth="1"/>
  </cols>
  <sheetData>
    <row r="2" spans="1:7" ht="11.25" customHeight="1">
      <c r="A2" s="361" t="s">
        <v>55</v>
      </c>
      <c r="B2" s="361"/>
      <c r="G2" s="4"/>
    </row>
    <row r="3" spans="2:7" ht="11.25" customHeight="1">
      <c r="B3" s="9"/>
      <c r="G3" s="4"/>
    </row>
    <row r="4" spans="2:7" ht="9" customHeight="1">
      <c r="B4" s="9"/>
      <c r="G4" s="4"/>
    </row>
    <row r="5" spans="1:7" ht="12.75" customHeight="1">
      <c r="A5" s="361"/>
      <c r="B5" s="361"/>
      <c r="E5" s="7" t="s">
        <v>1</v>
      </c>
      <c r="G5" s="6"/>
    </row>
    <row r="6" spans="2:7" ht="12.75" customHeight="1">
      <c r="B6" s="9"/>
      <c r="E6" s="7" t="s">
        <v>2</v>
      </c>
      <c r="G6" s="7"/>
    </row>
    <row r="7" spans="2:7" ht="12.75" customHeight="1">
      <c r="B7" s="9"/>
      <c r="D7" s="8"/>
      <c r="E7" s="7"/>
      <c r="F7" s="11" t="s">
        <v>56</v>
      </c>
      <c r="G7" s="67"/>
    </row>
    <row r="8" spans="1:4" ht="15">
      <c r="A8" s="369" t="s">
        <v>314</v>
      </c>
      <c r="B8" s="369"/>
      <c r="C8" s="369"/>
      <c r="D8" s="369"/>
    </row>
    <row r="9" spans="1:4" ht="13.5">
      <c r="A9" s="371" t="s">
        <v>267</v>
      </c>
      <c r="B9" s="371"/>
      <c r="C9" s="371"/>
      <c r="D9" s="371"/>
    </row>
    <row r="10" spans="1:8" ht="13.5">
      <c r="A10" s="373" t="s">
        <v>147</v>
      </c>
      <c r="B10" s="373"/>
      <c r="C10" s="373"/>
      <c r="D10" s="373"/>
      <c r="H10" s="10"/>
    </row>
    <row r="11" spans="1:8" ht="14.25">
      <c r="A11" s="372" t="s">
        <v>312</v>
      </c>
      <c r="B11" s="372"/>
      <c r="C11" s="372"/>
      <c r="D11" s="372"/>
      <c r="E11" s="8"/>
      <c r="F11" s="4"/>
      <c r="G11" s="11"/>
      <c r="H11" s="10"/>
    </row>
    <row r="12" ht="14.25" thickBot="1">
      <c r="B12" s="12"/>
    </row>
    <row r="13" spans="1:8" s="13" customFormat="1" ht="12.75" customHeight="1">
      <c r="A13" s="362" t="s">
        <v>63</v>
      </c>
      <c r="B13" s="364" t="s">
        <v>32</v>
      </c>
      <c r="C13" s="364" t="s">
        <v>0</v>
      </c>
      <c r="D13" s="364" t="s">
        <v>313</v>
      </c>
      <c r="E13" s="366" t="s">
        <v>40</v>
      </c>
      <c r="F13" s="367"/>
      <c r="G13" s="367"/>
      <c r="H13" s="368"/>
    </row>
    <row r="14" spans="1:8" s="16" customFormat="1" ht="47.25" customHeight="1" thickBot="1">
      <c r="A14" s="363"/>
      <c r="B14" s="365"/>
      <c r="C14" s="365"/>
      <c r="D14" s="365"/>
      <c r="E14" s="14" t="s">
        <v>43</v>
      </c>
      <c r="F14" s="14" t="s">
        <v>25</v>
      </c>
      <c r="G14" s="14" t="s">
        <v>42</v>
      </c>
      <c r="H14" s="15" t="s">
        <v>41</v>
      </c>
    </row>
    <row r="15" spans="1:8" s="13" customFormat="1" ht="10.5" thickBot="1">
      <c r="A15" s="17"/>
      <c r="B15" s="18" t="s">
        <v>33</v>
      </c>
      <c r="C15" s="18"/>
      <c r="D15" s="18">
        <v>1</v>
      </c>
      <c r="E15" s="18">
        <v>2</v>
      </c>
      <c r="F15" s="18">
        <v>3</v>
      </c>
      <c r="G15" s="18">
        <v>4</v>
      </c>
      <c r="H15" s="19">
        <v>5</v>
      </c>
    </row>
    <row r="16" spans="1:8" ht="13.5">
      <c r="A16" s="20"/>
      <c r="B16" s="21"/>
      <c r="C16" s="22"/>
      <c r="D16" s="23"/>
      <c r="E16" s="23"/>
      <c r="F16" s="24"/>
      <c r="G16" s="24"/>
      <c r="H16" s="25"/>
    </row>
    <row r="17" spans="1:8" s="8" customFormat="1" ht="13.5">
      <c r="A17" s="271" t="s">
        <v>106</v>
      </c>
      <c r="B17" s="272" t="s">
        <v>107</v>
      </c>
      <c r="C17" s="273" t="s">
        <v>3</v>
      </c>
      <c r="D17" s="274">
        <f>SUM(E17:H17)</f>
        <v>270907000</v>
      </c>
      <c r="E17" s="274">
        <f>+E19+E20+E27</f>
        <v>3834000</v>
      </c>
      <c r="F17" s="274">
        <f>+F19+F20+F27</f>
        <v>241233000</v>
      </c>
      <c r="G17" s="274">
        <f>+G19+G20+G27</f>
        <v>7840000</v>
      </c>
      <c r="H17" s="275">
        <f>+H19+H20+H27</f>
        <v>18000000</v>
      </c>
    </row>
    <row r="18" spans="1:8" s="8" customFormat="1" ht="13.5">
      <c r="A18" s="26"/>
      <c r="B18" s="27"/>
      <c r="C18" s="101"/>
      <c r="D18" s="29"/>
      <c r="E18" s="29"/>
      <c r="F18" s="29"/>
      <c r="G18" s="29"/>
      <c r="H18" s="51"/>
    </row>
    <row r="19" spans="1:8" s="8" customFormat="1" ht="12.75" customHeight="1">
      <c r="A19" s="252" t="s">
        <v>26</v>
      </c>
      <c r="B19" s="253" t="s">
        <v>120</v>
      </c>
      <c r="C19" s="254"/>
      <c r="D19" s="256">
        <f aca="true" t="shared" si="0" ref="D19:D25">SUM(E19:H19)</f>
        <v>0</v>
      </c>
      <c r="E19" s="258">
        <f>+'МРРБ-ЦА'!D19</f>
        <v>0</v>
      </c>
      <c r="F19" s="258">
        <f>+АПИ!D19</f>
        <v>0</v>
      </c>
      <c r="G19" s="258">
        <f>+ДНСК!D19</f>
        <v>0</v>
      </c>
      <c r="H19" s="259">
        <f>+АГКК!D19</f>
        <v>0</v>
      </c>
    </row>
    <row r="20" spans="1:8" s="8" customFormat="1" ht="13.5">
      <c r="A20" s="252" t="s">
        <v>27</v>
      </c>
      <c r="B20" s="253" t="s">
        <v>121</v>
      </c>
      <c r="C20" s="254"/>
      <c r="D20" s="256">
        <f t="shared" si="0"/>
        <v>270907000</v>
      </c>
      <c r="E20" s="256">
        <f>SUM(E21:E26)</f>
        <v>3834000</v>
      </c>
      <c r="F20" s="256">
        <f>SUM(F21:F26)</f>
        <v>241233000</v>
      </c>
      <c r="G20" s="256">
        <f>SUM(G21:G26)</f>
        <v>7840000</v>
      </c>
      <c r="H20" s="257">
        <f>SUM(H21:H26)</f>
        <v>18000000</v>
      </c>
    </row>
    <row r="21" spans="1:8" ht="12.75" customHeight="1">
      <c r="A21" s="40" t="s">
        <v>28</v>
      </c>
      <c r="B21" s="33" t="s">
        <v>113</v>
      </c>
      <c r="C21" s="102" t="s">
        <v>4</v>
      </c>
      <c r="D21" s="41">
        <f t="shared" si="0"/>
        <v>2284000</v>
      </c>
      <c r="E21" s="41">
        <f>+'МРРБ-ЦА'!D21</f>
        <v>1284000</v>
      </c>
      <c r="F21" s="41">
        <f>+АПИ!D21</f>
        <v>1000000</v>
      </c>
      <c r="G21" s="41">
        <f>+ДНСК!D21</f>
        <v>0</v>
      </c>
      <c r="H21" s="42">
        <f>+АГКК!D21</f>
        <v>0</v>
      </c>
    </row>
    <row r="22" spans="1:8" ht="13.5">
      <c r="A22" s="40" t="s">
        <v>29</v>
      </c>
      <c r="B22" s="33" t="s">
        <v>114</v>
      </c>
      <c r="C22" s="102" t="s">
        <v>5</v>
      </c>
      <c r="D22" s="41">
        <f t="shared" si="0"/>
        <v>263273300</v>
      </c>
      <c r="E22" s="41">
        <f>+'МРРБ-ЦА'!D22</f>
        <v>200000</v>
      </c>
      <c r="F22" s="41">
        <f>+АПИ!D22</f>
        <v>238980000</v>
      </c>
      <c r="G22" s="41">
        <f>+ДНСК!D22</f>
        <v>6093300</v>
      </c>
      <c r="H22" s="42">
        <f>+АГКК!D22</f>
        <v>18000000</v>
      </c>
    </row>
    <row r="23" spans="1:8" ht="13.5">
      <c r="A23" s="40" t="s">
        <v>30</v>
      </c>
      <c r="B23" s="33" t="s">
        <v>115</v>
      </c>
      <c r="C23" s="102" t="s">
        <v>6</v>
      </c>
      <c r="D23" s="41">
        <f t="shared" si="0"/>
        <v>2499700</v>
      </c>
      <c r="E23" s="41">
        <f>+'МРРБ-ЦА'!D23</f>
        <v>300000</v>
      </c>
      <c r="F23" s="41">
        <f>+АПИ!D23</f>
        <v>453000</v>
      </c>
      <c r="G23" s="41">
        <f>+ДНСК!D23</f>
        <v>1746700</v>
      </c>
      <c r="H23" s="42">
        <f>+АГКК!D23</f>
        <v>0</v>
      </c>
    </row>
    <row r="24" spans="1:8" ht="13.5">
      <c r="A24" s="40" t="s">
        <v>31</v>
      </c>
      <c r="B24" s="33" t="s">
        <v>116</v>
      </c>
      <c r="C24" s="102" t="s">
        <v>7</v>
      </c>
      <c r="D24" s="41">
        <f t="shared" si="0"/>
        <v>1000000</v>
      </c>
      <c r="E24" s="41">
        <f>+'МРРБ-ЦА'!D24</f>
        <v>50000</v>
      </c>
      <c r="F24" s="41">
        <f>+АПИ!D24</f>
        <v>950000</v>
      </c>
      <c r="G24" s="41">
        <f>+ДНСК!D24</f>
        <v>0</v>
      </c>
      <c r="H24" s="42">
        <f>+АГКК!D24</f>
        <v>0</v>
      </c>
    </row>
    <row r="25" spans="1:8" ht="12.75" customHeight="1">
      <c r="A25" s="40" t="s">
        <v>59</v>
      </c>
      <c r="B25" s="33" t="s">
        <v>117</v>
      </c>
      <c r="C25" s="102" t="s">
        <v>22</v>
      </c>
      <c r="D25" s="41">
        <f t="shared" si="0"/>
        <v>-2650000</v>
      </c>
      <c r="E25" s="41">
        <f>+'МРРБ-ЦА'!D25</f>
        <v>-2500000</v>
      </c>
      <c r="F25" s="41">
        <f>+АПИ!D25</f>
        <v>-150000</v>
      </c>
      <c r="G25" s="41">
        <f>+ДНСК!D25</f>
        <v>0</v>
      </c>
      <c r="H25" s="42">
        <f>+АГКК!D25</f>
        <v>0</v>
      </c>
    </row>
    <row r="26" spans="1:8" ht="12.75" customHeight="1">
      <c r="A26" s="40" t="s">
        <v>38</v>
      </c>
      <c r="B26" s="33" t="s">
        <v>118</v>
      </c>
      <c r="C26" s="102" t="s">
        <v>23</v>
      </c>
      <c r="D26" s="41">
        <f>+E26</f>
        <v>4500000</v>
      </c>
      <c r="E26" s="41">
        <f>+'МРРБ-ЦА'!D26</f>
        <v>4500000</v>
      </c>
      <c r="F26" s="41">
        <f>+АПИ!D26</f>
        <v>0</v>
      </c>
      <c r="G26" s="41">
        <f>+ДНСК!D26</f>
        <v>0</v>
      </c>
      <c r="H26" s="42">
        <f>+АГКК!D26</f>
        <v>0</v>
      </c>
    </row>
    <row r="27" spans="1:8" s="8" customFormat="1" ht="13.5">
      <c r="A27" s="252" t="s">
        <v>39</v>
      </c>
      <c r="B27" s="253" t="s">
        <v>119</v>
      </c>
      <c r="C27" s="254" t="s">
        <v>24</v>
      </c>
      <c r="D27" s="256">
        <f>SUM(E27:H27)</f>
        <v>0</v>
      </c>
      <c r="E27" s="258">
        <f>+'МРРБ-ЦА'!D27</f>
        <v>0</v>
      </c>
      <c r="F27" s="255">
        <f>+АПИ!D27</f>
        <v>0</v>
      </c>
      <c r="G27" s="258">
        <f>+ДНСК!D27</f>
        <v>0</v>
      </c>
      <c r="H27" s="259">
        <f>+АГКК!D27</f>
        <v>0</v>
      </c>
    </row>
    <row r="28" spans="1:8" ht="13.5">
      <c r="A28" s="40"/>
      <c r="B28" s="33"/>
      <c r="C28" s="102"/>
      <c r="D28" s="35"/>
      <c r="E28" s="35"/>
      <c r="F28" s="36"/>
      <c r="G28" s="36"/>
      <c r="H28" s="37"/>
    </row>
    <row r="29" spans="1:8" s="8" customFormat="1" ht="13.5">
      <c r="A29" s="276" t="s">
        <v>108</v>
      </c>
      <c r="B29" s="272" t="s">
        <v>109</v>
      </c>
      <c r="C29" s="273" t="s">
        <v>8</v>
      </c>
      <c r="D29" s="274">
        <f>SUM(E29:H29)</f>
        <v>326564500</v>
      </c>
      <c r="E29" s="274">
        <f>+E31+E43</f>
        <v>44925500</v>
      </c>
      <c r="F29" s="274">
        <f>+F31+F43</f>
        <v>254380400</v>
      </c>
      <c r="G29" s="274">
        <f>+G31+G43</f>
        <v>7312500</v>
      </c>
      <c r="H29" s="275">
        <f>+H31+H43</f>
        <v>19946100</v>
      </c>
    </row>
    <row r="30" spans="1:8" s="8" customFormat="1" ht="13.5">
      <c r="A30" s="38"/>
      <c r="B30" s="27"/>
      <c r="C30" s="101"/>
      <c r="D30" s="30"/>
      <c r="E30" s="29"/>
      <c r="F30" s="29"/>
      <c r="G30" s="29"/>
      <c r="H30" s="51"/>
    </row>
    <row r="31" spans="1:8" s="8" customFormat="1" ht="13.5">
      <c r="A31" s="252" t="s">
        <v>26</v>
      </c>
      <c r="B31" s="253" t="s">
        <v>62</v>
      </c>
      <c r="C31" s="254"/>
      <c r="D31" s="255">
        <f aca="true" t="shared" si="1" ref="D31:D42">SUM(E31:H31)</f>
        <v>196804600</v>
      </c>
      <c r="E31" s="256">
        <f>+E32+E36</f>
        <v>19418000</v>
      </c>
      <c r="F31" s="256">
        <f>+F32+F36</f>
        <v>151138000</v>
      </c>
      <c r="G31" s="256">
        <f>+G32+G36</f>
        <v>7262500</v>
      </c>
      <c r="H31" s="257">
        <f>+H32+H36</f>
        <v>18986100</v>
      </c>
    </row>
    <row r="32" spans="1:8" s="8" customFormat="1" ht="13.5">
      <c r="A32" s="38" t="s">
        <v>130</v>
      </c>
      <c r="B32" s="44" t="s">
        <v>34</v>
      </c>
      <c r="C32" s="101"/>
      <c r="D32" s="30">
        <f>SUM(E32:H32)</f>
        <v>38116100</v>
      </c>
      <c r="E32" s="29">
        <f>E33+E34+E35</f>
        <v>8614100</v>
      </c>
      <c r="F32" s="29">
        <f>F33+F34+F35</f>
        <v>18512000</v>
      </c>
      <c r="G32" s="29">
        <f>G33+G34+G35</f>
        <v>5037700</v>
      </c>
      <c r="H32" s="51">
        <f>H33+H34+H35</f>
        <v>5952300</v>
      </c>
    </row>
    <row r="33" spans="1:8" ht="27" hidden="1">
      <c r="A33" s="40" t="s">
        <v>132</v>
      </c>
      <c r="B33" s="45" t="s">
        <v>110</v>
      </c>
      <c r="C33" s="102" t="s">
        <v>9</v>
      </c>
      <c r="D33" s="41">
        <f t="shared" si="1"/>
        <v>27114800</v>
      </c>
      <c r="E33" s="41">
        <f>+'МРРБ-ЦА'!D33</f>
        <v>6414100</v>
      </c>
      <c r="F33" s="41">
        <f>+АПИ!D33</f>
        <v>13080000</v>
      </c>
      <c r="G33" s="41">
        <f>+ДНСК!D33-332300</f>
        <v>3550700</v>
      </c>
      <c r="H33" s="42">
        <f>+АГКК!D33</f>
        <v>4070000</v>
      </c>
    </row>
    <row r="34" spans="1:8" s="8" customFormat="1" ht="13.5" hidden="1">
      <c r="A34" s="81" t="s">
        <v>131</v>
      </c>
      <c r="B34" s="45" t="s">
        <v>111</v>
      </c>
      <c r="C34" s="103" t="s">
        <v>10</v>
      </c>
      <c r="D34" s="41">
        <f t="shared" si="1"/>
        <v>3460500</v>
      </c>
      <c r="E34" s="41">
        <f>+'МРРБ-ЦА'!D34</f>
        <v>500000</v>
      </c>
      <c r="F34" s="41">
        <f>+АПИ!D34</f>
        <v>1946000</v>
      </c>
      <c r="G34" s="41">
        <f>+ДНСК!D34</f>
        <v>312200</v>
      </c>
      <c r="H34" s="42">
        <f>+АГКК!D34+332300</f>
        <v>702300</v>
      </c>
    </row>
    <row r="35" spans="1:8" ht="13.5" hidden="1">
      <c r="A35" s="40" t="s">
        <v>138</v>
      </c>
      <c r="B35" s="45" t="s">
        <v>112</v>
      </c>
      <c r="C35" s="102" t="s">
        <v>11</v>
      </c>
      <c r="D35" s="41">
        <f t="shared" si="1"/>
        <v>7540800</v>
      </c>
      <c r="E35" s="41">
        <f>+'МРРБ-ЦА'!D35</f>
        <v>1700000</v>
      </c>
      <c r="F35" s="41">
        <f>+АПИ!D35</f>
        <v>3486000</v>
      </c>
      <c r="G35" s="41">
        <f>+ДНСК!D35</f>
        <v>1174800</v>
      </c>
      <c r="H35" s="42">
        <f>+АГКК!D35</f>
        <v>1180000</v>
      </c>
    </row>
    <row r="36" spans="1:8" s="8" customFormat="1" ht="13.5">
      <c r="A36" s="79" t="s">
        <v>133</v>
      </c>
      <c r="B36" s="44" t="s">
        <v>58</v>
      </c>
      <c r="C36" s="101"/>
      <c r="D36" s="47">
        <f t="shared" si="1"/>
        <v>158688500</v>
      </c>
      <c r="E36" s="47">
        <f>+E37+E38+E39+E41+E42</f>
        <v>10803900</v>
      </c>
      <c r="F36" s="47">
        <f>+F37+F38+F39+F41+F42</f>
        <v>132626000</v>
      </c>
      <c r="G36" s="47">
        <f>+G37+G38+G39+G41+G42</f>
        <v>2224800</v>
      </c>
      <c r="H36" s="47">
        <f>+H37+H38+H39+H41+H42</f>
        <v>13033800</v>
      </c>
    </row>
    <row r="37" spans="1:8" ht="13.5">
      <c r="A37" s="81" t="s">
        <v>134</v>
      </c>
      <c r="B37" s="45" t="s">
        <v>58</v>
      </c>
      <c r="C37" s="102" t="s">
        <v>12</v>
      </c>
      <c r="D37" s="41">
        <f t="shared" si="1"/>
        <v>156555100</v>
      </c>
      <c r="E37" s="41">
        <f>+'МРРБ-ЦА'!D37</f>
        <v>10166400</v>
      </c>
      <c r="F37" s="41">
        <f>+АПИ!D37</f>
        <v>131269200</v>
      </c>
      <c r="G37" s="41">
        <f>+ДНСК!D37</f>
        <v>2174800</v>
      </c>
      <c r="H37" s="42">
        <f>+АГКК!D37</f>
        <v>12944700</v>
      </c>
    </row>
    <row r="38" spans="1:8" ht="13.5">
      <c r="A38" s="81" t="s">
        <v>135</v>
      </c>
      <c r="B38" s="45" t="s">
        <v>128</v>
      </c>
      <c r="C38" s="102" t="s">
        <v>129</v>
      </c>
      <c r="D38" s="41">
        <f t="shared" si="1"/>
        <v>1624300</v>
      </c>
      <c r="E38" s="41">
        <f>+'МРРБ-ЦА'!D38</f>
        <v>200000</v>
      </c>
      <c r="F38" s="41">
        <f>+АПИ!D38</f>
        <v>1300000</v>
      </c>
      <c r="G38" s="41">
        <f>+ДНСК!D38</f>
        <v>50000</v>
      </c>
      <c r="H38" s="42">
        <f>+АГКК!D38</f>
        <v>74300</v>
      </c>
    </row>
    <row r="39" spans="1:8" ht="13.5">
      <c r="A39" s="81" t="s">
        <v>136</v>
      </c>
      <c r="B39" s="45" t="s">
        <v>126</v>
      </c>
      <c r="C39" s="102"/>
      <c r="D39" s="41">
        <f t="shared" si="1"/>
        <v>6800</v>
      </c>
      <c r="E39" s="41">
        <f>+'МРРБ-ЦА'!D39</f>
        <v>0</v>
      </c>
      <c r="F39" s="41">
        <f>+АПИ!D39</f>
        <v>6800</v>
      </c>
      <c r="G39" s="41">
        <f>+ДНСК!D39</f>
        <v>0</v>
      </c>
      <c r="H39" s="42">
        <f>+АГКК!D39</f>
        <v>0</v>
      </c>
    </row>
    <row r="40" spans="1:8" ht="13.5">
      <c r="A40" s="81"/>
      <c r="B40" s="83" t="s">
        <v>127</v>
      </c>
      <c r="C40" s="102" t="s">
        <v>21</v>
      </c>
      <c r="D40" s="41">
        <f t="shared" si="1"/>
        <v>6800</v>
      </c>
      <c r="E40" s="41">
        <f>+'МРРБ-ЦА'!D40</f>
        <v>0</v>
      </c>
      <c r="F40" s="41">
        <f>+АПИ!D40</f>
        <v>6800</v>
      </c>
      <c r="G40" s="41">
        <f>+ДНСК!D40</f>
        <v>0</v>
      </c>
      <c r="H40" s="42">
        <f>+АГКК!D40</f>
        <v>0</v>
      </c>
    </row>
    <row r="41" spans="1:8" ht="13.5">
      <c r="A41" s="81" t="s">
        <v>137</v>
      </c>
      <c r="B41" s="334" t="s">
        <v>321</v>
      </c>
      <c r="C41" s="102" t="s">
        <v>24</v>
      </c>
      <c r="D41" s="41">
        <f t="shared" si="1"/>
        <v>435000</v>
      </c>
      <c r="E41" s="41">
        <f>+'МРРБ-ЦА'!D41</f>
        <v>435000</v>
      </c>
      <c r="F41" s="41">
        <f>+АПИ!D41</f>
        <v>0</v>
      </c>
      <c r="G41" s="41">
        <f>+ДНСК!D41</f>
        <v>0</v>
      </c>
      <c r="H41" s="42">
        <f>+АГКК!D41</f>
        <v>0</v>
      </c>
    </row>
    <row r="42" spans="1:8" ht="13.5">
      <c r="A42" s="81" t="s">
        <v>320</v>
      </c>
      <c r="B42" s="49" t="s">
        <v>125</v>
      </c>
      <c r="C42" s="102" t="s">
        <v>13</v>
      </c>
      <c r="D42" s="41">
        <f t="shared" si="1"/>
        <v>67300</v>
      </c>
      <c r="E42" s="41">
        <f>+'МРРБ-ЦА'!D42</f>
        <v>2500</v>
      </c>
      <c r="F42" s="41">
        <f>+АПИ!D42</f>
        <v>50000</v>
      </c>
      <c r="G42" s="41">
        <f>+ДНСК!D42</f>
        <v>0</v>
      </c>
      <c r="H42" s="42">
        <f>+АГКК!D42</f>
        <v>14800</v>
      </c>
    </row>
    <row r="43" spans="1:8" ht="13.5">
      <c r="A43" s="252" t="s">
        <v>27</v>
      </c>
      <c r="B43" s="253" t="s">
        <v>124</v>
      </c>
      <c r="C43" s="254"/>
      <c r="D43" s="258">
        <f>SUM(E43:H43)</f>
        <v>129759900</v>
      </c>
      <c r="E43" s="258">
        <f>SUM(E44:E45)</f>
        <v>25507500</v>
      </c>
      <c r="F43" s="258">
        <f>SUM(F44:F45)</f>
        <v>103242400</v>
      </c>
      <c r="G43" s="258">
        <f>SUM(G44:G45)</f>
        <v>50000</v>
      </c>
      <c r="H43" s="259">
        <f>SUM(H44:H45)</f>
        <v>960000</v>
      </c>
    </row>
    <row r="44" spans="1:8" ht="13.5">
      <c r="A44" s="40" t="s">
        <v>36</v>
      </c>
      <c r="B44" s="50" t="s">
        <v>122</v>
      </c>
      <c r="C44" s="102" t="s">
        <v>146</v>
      </c>
      <c r="D44" s="41">
        <f>SUM(E44:H44)</f>
        <v>129759900</v>
      </c>
      <c r="E44" s="41">
        <f>+'МРРБ-ЦА'!D44</f>
        <v>25507500</v>
      </c>
      <c r="F44" s="41">
        <f>+АПИ!D44</f>
        <v>103242400</v>
      </c>
      <c r="G44" s="41">
        <f>+ДНСК!D44</f>
        <v>50000</v>
      </c>
      <c r="H44" s="42">
        <f>+АГКК!D44</f>
        <v>960000</v>
      </c>
    </row>
    <row r="45" spans="1:8" ht="13.5">
      <c r="A45" s="40" t="s">
        <v>37</v>
      </c>
      <c r="B45" s="50" t="s">
        <v>123</v>
      </c>
      <c r="C45" s="102" t="s">
        <v>14</v>
      </c>
      <c r="D45" s="41">
        <f>SUM(E45:H45)</f>
        <v>0</v>
      </c>
      <c r="E45" s="41">
        <f>+'МРРБ-ЦА'!D45</f>
        <v>0</v>
      </c>
      <c r="F45" s="41">
        <f>+АПИ!D45</f>
        <v>0</v>
      </c>
      <c r="G45" s="41">
        <f>+ДНСК!D45</f>
        <v>0</v>
      </c>
      <c r="H45" s="42">
        <f>+АГКК!D45</f>
        <v>0</v>
      </c>
    </row>
    <row r="46" spans="1:8" ht="13.5">
      <c r="A46" s="40"/>
      <c r="B46" s="33"/>
      <c r="C46" s="102"/>
      <c r="D46" s="41"/>
      <c r="E46" s="41"/>
      <c r="F46" s="41"/>
      <c r="G46" s="41"/>
      <c r="H46" s="42"/>
    </row>
    <row r="47" spans="1:8" ht="13.5">
      <c r="A47" s="40"/>
      <c r="B47" s="27" t="s">
        <v>15</v>
      </c>
      <c r="C47" s="102"/>
      <c r="D47" s="41"/>
      <c r="E47" s="41"/>
      <c r="F47" s="41"/>
      <c r="G47" s="41"/>
      <c r="H47" s="42"/>
    </row>
    <row r="48" spans="1:8" s="8" customFormat="1" ht="13.5">
      <c r="A48" s="38"/>
      <c r="B48" s="27" t="s">
        <v>57</v>
      </c>
      <c r="C48" s="101"/>
      <c r="D48" s="47">
        <f>+D49+D50</f>
        <v>2928</v>
      </c>
      <c r="E48" s="47">
        <f>+E49+E50</f>
        <v>651</v>
      </c>
      <c r="F48" s="47">
        <f>+F49+F50</f>
        <v>1511</v>
      </c>
      <c r="G48" s="47">
        <f>+G49+G50</f>
        <v>421</v>
      </c>
      <c r="H48" s="48">
        <f>+H49+H50</f>
        <v>345</v>
      </c>
    </row>
    <row r="49" spans="1:8" ht="13.5" hidden="1">
      <c r="A49" s="40"/>
      <c r="B49" s="33" t="s">
        <v>16</v>
      </c>
      <c r="C49" s="102"/>
      <c r="D49" s="41">
        <f>SUM(E49:H49)</f>
        <v>1126</v>
      </c>
      <c r="E49" s="41">
        <f>+'МРРБ-ЦА'!D49</f>
        <v>98</v>
      </c>
      <c r="F49" s="41">
        <f>+АПИ!D49</f>
        <v>893</v>
      </c>
      <c r="G49" s="41">
        <f>+ДНСК!D49</f>
        <v>37</v>
      </c>
      <c r="H49" s="42">
        <f>+АГКК!D49</f>
        <v>98</v>
      </c>
    </row>
    <row r="50" spans="1:8" ht="13.5" hidden="1">
      <c r="A50" s="40"/>
      <c r="B50" s="33" t="s">
        <v>17</v>
      </c>
      <c r="C50" s="102"/>
      <c r="D50" s="41">
        <f>SUM(E50:H50)</f>
        <v>1802</v>
      </c>
      <c r="E50" s="41">
        <f>+'МРРБ-ЦА'!D50</f>
        <v>553</v>
      </c>
      <c r="F50" s="41">
        <f>+АПИ!D50</f>
        <v>618</v>
      </c>
      <c r="G50" s="41">
        <f>+ДНСК!D50</f>
        <v>384</v>
      </c>
      <c r="H50" s="42">
        <f>+АГКК!D50</f>
        <v>247</v>
      </c>
    </row>
    <row r="51" spans="1:8" s="8" customFormat="1" ht="13.5" hidden="1">
      <c r="A51" s="38"/>
      <c r="B51" s="27" t="s">
        <v>73</v>
      </c>
      <c r="C51" s="101"/>
      <c r="D51" s="47">
        <f>+D33/D48/12</f>
        <v>771.709927140255</v>
      </c>
      <c r="E51" s="47">
        <f>+E33/E48/12</f>
        <v>821.0573476702508</v>
      </c>
      <c r="F51" s="47">
        <f>+F33/F48/12</f>
        <v>721.3765718067506</v>
      </c>
      <c r="G51" s="47">
        <f>+G33/G48/12</f>
        <v>702.8305621536025</v>
      </c>
      <c r="H51" s="48">
        <f>+H33/H48/12</f>
        <v>983.0917874396135</v>
      </c>
    </row>
    <row r="52" spans="1:8" ht="13.5">
      <c r="A52" s="40"/>
      <c r="B52" s="33"/>
      <c r="C52" s="102"/>
      <c r="D52" s="41"/>
      <c r="E52" s="41"/>
      <c r="F52" s="41"/>
      <c r="G52" s="41"/>
      <c r="H52" s="42"/>
    </row>
    <row r="53" spans="1:8" s="8" customFormat="1" ht="12" customHeight="1">
      <c r="A53" s="276" t="s">
        <v>140</v>
      </c>
      <c r="B53" s="272" t="s">
        <v>238</v>
      </c>
      <c r="C53" s="273" t="s">
        <v>45</v>
      </c>
      <c r="D53" s="274">
        <f>SUM(E53:H53)</f>
        <v>55747400</v>
      </c>
      <c r="E53" s="274">
        <f>+E55+E58+E60</f>
        <v>41091500</v>
      </c>
      <c r="F53" s="274">
        <f>+F55+F58+F60</f>
        <v>13237300</v>
      </c>
      <c r="G53" s="274">
        <f>+G55+G58+G60</f>
        <v>-527500</v>
      </c>
      <c r="H53" s="275">
        <f>+H55+H58+H60</f>
        <v>1946100</v>
      </c>
    </row>
    <row r="54" spans="1:8" s="8" customFormat="1" ht="13.5">
      <c r="A54" s="38"/>
      <c r="B54" s="27"/>
      <c r="C54" s="101"/>
      <c r="D54" s="29"/>
      <c r="E54" s="29"/>
      <c r="F54" s="29"/>
      <c r="G54" s="29"/>
      <c r="H54" s="51"/>
    </row>
    <row r="55" spans="1:8" s="8" customFormat="1" ht="13.5">
      <c r="A55" s="252" t="s">
        <v>65</v>
      </c>
      <c r="B55" s="253" t="s">
        <v>97</v>
      </c>
      <c r="C55" s="260" t="s">
        <v>139</v>
      </c>
      <c r="D55" s="255">
        <f>SUM(E55:H55)</f>
        <v>93375000</v>
      </c>
      <c r="E55" s="256">
        <f>SUM(E56:E57)</f>
        <v>78719100</v>
      </c>
      <c r="F55" s="256">
        <f>SUM(F56:F57)</f>
        <v>13237300</v>
      </c>
      <c r="G55" s="256">
        <f>SUM(G56:G57)</f>
        <v>-527500</v>
      </c>
      <c r="H55" s="257">
        <f>SUM(H56:H57)</f>
        <v>1946100</v>
      </c>
    </row>
    <row r="56" spans="1:8" ht="12.75" customHeight="1">
      <c r="A56" s="40"/>
      <c r="B56" s="33" t="s">
        <v>46</v>
      </c>
      <c r="C56" s="102" t="s">
        <v>47</v>
      </c>
      <c r="D56" s="36">
        <f aca="true" t="shared" si="2" ref="D56:D61">SUM(E56:H56)</f>
        <v>93375000</v>
      </c>
      <c r="E56" s="41">
        <f>+'МРРБ-ЦА'!D56</f>
        <v>78719100</v>
      </c>
      <c r="F56" s="36">
        <f>(+АПИ!D56)</f>
        <v>13237300</v>
      </c>
      <c r="G56" s="41">
        <v>-527500</v>
      </c>
      <c r="H56" s="42">
        <f>+АГКК!D56</f>
        <v>1946100</v>
      </c>
    </row>
    <row r="57" spans="1:8" ht="12.75" customHeight="1" hidden="1">
      <c r="A57" s="40"/>
      <c r="B57" s="33" t="s">
        <v>95</v>
      </c>
      <c r="C57" s="102" t="s">
        <v>96</v>
      </c>
      <c r="D57" s="36">
        <f t="shared" si="2"/>
        <v>0</v>
      </c>
      <c r="E57" s="41">
        <f>+'МРРБ-ЦА'!D57</f>
        <v>0</v>
      </c>
      <c r="F57" s="36"/>
      <c r="G57" s="41"/>
      <c r="H57" s="42">
        <f>+АГКК!D57</f>
        <v>0</v>
      </c>
    </row>
    <row r="58" spans="1:8" s="8" customFormat="1" ht="12.75" customHeight="1">
      <c r="A58" s="252" t="s">
        <v>66</v>
      </c>
      <c r="B58" s="261" t="s">
        <v>93</v>
      </c>
      <c r="C58" s="262" t="s">
        <v>91</v>
      </c>
      <c r="D58" s="255">
        <f t="shared" si="2"/>
        <v>-36257600</v>
      </c>
      <c r="E58" s="256">
        <f>SUM(E59:E59)</f>
        <v>-36257600</v>
      </c>
      <c r="F58" s="255">
        <f>SUM(F59:F59)</f>
        <v>0</v>
      </c>
      <c r="G58" s="255">
        <f>SUM(G59:G59)</f>
        <v>0</v>
      </c>
      <c r="H58" s="263">
        <f>SUM(H59:H59)</f>
        <v>0</v>
      </c>
    </row>
    <row r="59" spans="1:8" s="8" customFormat="1" ht="13.5">
      <c r="A59" s="40"/>
      <c r="B59" s="54" t="s">
        <v>94</v>
      </c>
      <c r="C59" s="104" t="s">
        <v>92</v>
      </c>
      <c r="D59" s="35">
        <f t="shared" si="2"/>
        <v>-36257600</v>
      </c>
      <c r="E59" s="41">
        <f>+'МРРБ-ЦА'!D59</f>
        <v>-36257600</v>
      </c>
      <c r="F59" s="30">
        <f>+АПИ!D59</f>
        <v>0</v>
      </c>
      <c r="G59" s="41">
        <f>+ДНСК!D59</f>
        <v>0</v>
      </c>
      <c r="H59" s="31"/>
    </row>
    <row r="60" spans="1:8" s="8" customFormat="1" ht="27">
      <c r="A60" s="252" t="s">
        <v>50</v>
      </c>
      <c r="B60" s="253" t="s">
        <v>148</v>
      </c>
      <c r="C60" s="254" t="s">
        <v>76</v>
      </c>
      <c r="D60" s="255">
        <f t="shared" si="2"/>
        <v>-1370000</v>
      </c>
      <c r="E60" s="256">
        <f>SUM(E61:E61)</f>
        <v>-1370000</v>
      </c>
      <c r="F60" s="255">
        <f>SUM(F61:F61)</f>
        <v>0</v>
      </c>
      <c r="G60" s="255">
        <f>SUM(G61:G61)</f>
        <v>0</v>
      </c>
      <c r="H60" s="263">
        <f>SUM(H61:H61)</f>
        <v>0</v>
      </c>
    </row>
    <row r="61" spans="1:8" ht="13.5">
      <c r="A61" s="40"/>
      <c r="B61" s="33" t="s">
        <v>78</v>
      </c>
      <c r="C61" s="102" t="s">
        <v>77</v>
      </c>
      <c r="D61" s="36">
        <f t="shared" si="2"/>
        <v>-1370000</v>
      </c>
      <c r="E61" s="41">
        <f>+'МРРБ-ЦА'!D61</f>
        <v>-1370000</v>
      </c>
      <c r="F61" s="36">
        <f>+АПИ!D61</f>
        <v>0</v>
      </c>
      <c r="G61" s="41">
        <f>+ДНСК!D61</f>
        <v>0</v>
      </c>
      <c r="H61" s="37"/>
    </row>
    <row r="62" spans="1:8" ht="12.75" customHeight="1">
      <c r="A62" s="40"/>
      <c r="B62" s="33"/>
      <c r="C62" s="102"/>
      <c r="D62" s="35"/>
      <c r="E62" s="35"/>
      <c r="F62" s="36"/>
      <c r="G62" s="36"/>
      <c r="H62" s="37"/>
    </row>
    <row r="63" spans="1:8" ht="12.75" customHeight="1">
      <c r="A63" s="276" t="s">
        <v>142</v>
      </c>
      <c r="B63" s="272" t="s">
        <v>144</v>
      </c>
      <c r="C63" s="277" t="s">
        <v>48</v>
      </c>
      <c r="D63" s="278">
        <f>SUM(E63:H63)</f>
        <v>89900</v>
      </c>
      <c r="E63" s="278">
        <f>E17-E29+E53</f>
        <v>0</v>
      </c>
      <c r="F63" s="278">
        <f>F17-F29+F53</f>
        <v>89900</v>
      </c>
      <c r="G63" s="278">
        <f>G17-G29+G53</f>
        <v>0</v>
      </c>
      <c r="H63" s="279">
        <f>H17-H29+H53</f>
        <v>0</v>
      </c>
    </row>
    <row r="64" spans="1:8" ht="12.75" customHeight="1">
      <c r="A64" s="38"/>
      <c r="B64" s="33"/>
      <c r="C64" s="105"/>
      <c r="D64" s="92">
        <f>+D63+D65</f>
        <v>0</v>
      </c>
      <c r="E64" s="92">
        <f>+E63+E65</f>
        <v>0</v>
      </c>
      <c r="F64" s="92">
        <f>+F63+F65</f>
        <v>0</v>
      </c>
      <c r="G64" s="92">
        <f>+G63+G65</f>
        <v>0</v>
      </c>
      <c r="H64" s="100">
        <f>+H63+H65</f>
        <v>0</v>
      </c>
    </row>
    <row r="65" spans="1:8" ht="13.5">
      <c r="A65" s="276" t="s">
        <v>143</v>
      </c>
      <c r="B65" s="272" t="s">
        <v>145</v>
      </c>
      <c r="C65" s="280" t="s">
        <v>18</v>
      </c>
      <c r="D65" s="281">
        <f>SUM(E65:H65)</f>
        <v>-89900</v>
      </c>
      <c r="E65" s="281">
        <f>+E66+E68</f>
        <v>0</v>
      </c>
      <c r="F65" s="281">
        <f>+F66+F68</f>
        <v>-89900</v>
      </c>
      <c r="G65" s="281">
        <f>+G66+G68</f>
        <v>0</v>
      </c>
      <c r="H65" s="275">
        <f>+H66+H68</f>
        <v>0</v>
      </c>
    </row>
    <row r="66" spans="1:8" ht="13.5">
      <c r="A66" s="252" t="s">
        <v>65</v>
      </c>
      <c r="B66" s="253" t="s">
        <v>101</v>
      </c>
      <c r="C66" s="264" t="s">
        <v>102</v>
      </c>
      <c r="D66" s="256">
        <f>SUM(E66:H66)</f>
        <v>-89900</v>
      </c>
      <c r="E66" s="256">
        <f>+E67</f>
        <v>0</v>
      </c>
      <c r="F66" s="256">
        <f>+F67</f>
        <v>-89900</v>
      </c>
      <c r="G66" s="256">
        <f>+G67</f>
        <v>0</v>
      </c>
      <c r="H66" s="257">
        <f>+H67</f>
        <v>0</v>
      </c>
    </row>
    <row r="67" spans="1:8" ht="13.5">
      <c r="A67" s="106"/>
      <c r="B67" s="107" t="s">
        <v>315</v>
      </c>
      <c r="C67" s="59" t="s">
        <v>316</v>
      </c>
      <c r="D67" s="108">
        <f>SUM(E67:H67)</f>
        <v>-89900</v>
      </c>
      <c r="E67" s="109">
        <f>+'МРРБ-ЦА'!D67</f>
        <v>0</v>
      </c>
      <c r="F67" s="108">
        <f>+АПИ!D67</f>
        <v>-89900</v>
      </c>
      <c r="G67" s="109">
        <f>+ДНСК!D67</f>
        <v>0</v>
      </c>
      <c r="H67" s="110">
        <f>+АГКК!D67</f>
        <v>0</v>
      </c>
    </row>
    <row r="68" spans="1:8" ht="13.5" customHeight="1" thickBot="1">
      <c r="A68" s="270" t="s">
        <v>66</v>
      </c>
      <c r="B68" s="265" t="s">
        <v>19</v>
      </c>
      <c r="C68" s="266" t="s">
        <v>20</v>
      </c>
      <c r="D68" s="267">
        <f>SUM(E68:H68)</f>
        <v>0</v>
      </c>
      <c r="E68" s="267">
        <f>E69</f>
        <v>0</v>
      </c>
      <c r="F68" s="268">
        <f>F69</f>
        <v>0</v>
      </c>
      <c r="G68" s="268">
        <f>G69</f>
        <v>0</v>
      </c>
      <c r="H68" s="269">
        <f>+H69</f>
        <v>0</v>
      </c>
    </row>
    <row r="69" spans="1:8" ht="12" customHeight="1" hidden="1" thickBot="1">
      <c r="A69" s="113"/>
      <c r="B69" s="61" t="s">
        <v>49</v>
      </c>
      <c r="C69" s="114"/>
      <c r="D69" s="115">
        <f>SUM(E69:H69)</f>
        <v>0</v>
      </c>
      <c r="E69" s="116">
        <f>+'МРРБ-ЦА'!D69</f>
        <v>0</v>
      </c>
      <c r="F69" s="117">
        <f>+АПИ!D69</f>
        <v>0</v>
      </c>
      <c r="G69" s="116">
        <f>+ДНСК!D69</f>
        <v>0</v>
      </c>
      <c r="H69" s="118">
        <f>+АГКК!D69</f>
        <v>0</v>
      </c>
    </row>
    <row r="70" spans="1:8" ht="12" customHeight="1">
      <c r="A70" s="370"/>
      <c r="B70" s="370"/>
      <c r="C70" s="370"/>
      <c r="D70" s="370"/>
      <c r="E70" s="43"/>
      <c r="F70" s="62"/>
      <c r="G70" s="62"/>
      <c r="H70" s="62"/>
    </row>
    <row r="71" spans="1:8" ht="12" customHeight="1">
      <c r="A71" s="340"/>
      <c r="B71" s="340"/>
      <c r="C71" s="63"/>
      <c r="D71" s="63"/>
      <c r="E71" s="43"/>
      <c r="F71" s="62"/>
      <c r="G71" s="62"/>
      <c r="H71" s="62"/>
    </row>
    <row r="72" spans="1:8" s="8" customFormat="1" ht="13.5">
      <c r="A72" s="341" t="s">
        <v>75</v>
      </c>
      <c r="B72" s="342"/>
      <c r="C72" s="2"/>
      <c r="D72" s="2"/>
      <c r="E72" s="43"/>
      <c r="F72" s="62"/>
      <c r="G72" s="62"/>
      <c r="H72" s="62"/>
    </row>
    <row r="73" spans="1:8" s="8" customFormat="1" ht="13.5">
      <c r="A73" s="340" t="s">
        <v>90</v>
      </c>
      <c r="B73" s="343"/>
      <c r="C73" s="63"/>
      <c r="D73" s="63"/>
      <c r="E73" s="43"/>
      <c r="F73" s="62"/>
      <c r="G73" s="62"/>
      <c r="H73" s="62"/>
    </row>
    <row r="74" spans="1:8" s="8" customFormat="1" ht="13.5">
      <c r="A74" s="340"/>
      <c r="B74" s="343"/>
      <c r="C74" s="63"/>
      <c r="D74" s="63"/>
      <c r="E74" s="43"/>
      <c r="F74" s="62"/>
      <c r="G74" s="62"/>
      <c r="H74" s="62"/>
    </row>
    <row r="75" spans="1:8" s="8" customFormat="1" ht="13.5">
      <c r="A75" s="344" t="s">
        <v>237</v>
      </c>
      <c r="B75" s="342"/>
      <c r="C75" s="2"/>
      <c r="D75" s="2"/>
      <c r="E75" s="43"/>
      <c r="F75" s="62"/>
      <c r="G75" s="62"/>
      <c r="H75" s="62"/>
    </row>
    <row r="76" spans="1:8" s="8" customFormat="1" ht="13.5">
      <c r="A76" s="340"/>
      <c r="B76" s="343"/>
      <c r="C76" s="63"/>
      <c r="D76" s="63"/>
      <c r="E76" s="43"/>
      <c r="F76" s="62"/>
      <c r="G76" s="62"/>
      <c r="H76" s="62"/>
    </row>
    <row r="77" spans="1:8" ht="12" customHeight="1">
      <c r="A77" s="341" t="s">
        <v>44</v>
      </c>
      <c r="B77" s="342"/>
      <c r="D77" s="43"/>
      <c r="F77" s="2"/>
      <c r="G77" s="2"/>
      <c r="H77" s="2"/>
    </row>
    <row r="78" spans="1:7" s="8" customFormat="1" ht="13.5">
      <c r="A78" s="344" t="s">
        <v>100</v>
      </c>
      <c r="B78" s="342"/>
      <c r="C78" s="2"/>
      <c r="D78" s="1"/>
      <c r="F78" s="62"/>
      <c r="G78" s="64"/>
    </row>
    <row r="79" spans="1:8" s="8" customFormat="1" ht="13.5">
      <c r="A79" s="345"/>
      <c r="B79" s="344"/>
      <c r="C79" s="1"/>
      <c r="D79" s="43"/>
      <c r="E79" s="43"/>
      <c r="F79" s="62"/>
      <c r="G79" s="62"/>
      <c r="H79" s="62"/>
    </row>
    <row r="80" spans="4:8" ht="13.5">
      <c r="D80" s="43"/>
      <c r="E80" s="43"/>
      <c r="F80" s="62"/>
      <c r="G80" s="62"/>
      <c r="H80" s="62"/>
    </row>
    <row r="81" spans="4:8" ht="13.5">
      <c r="D81" s="43"/>
      <c r="E81" s="43"/>
      <c r="F81" s="62"/>
      <c r="G81" s="62"/>
      <c r="H81" s="62"/>
    </row>
    <row r="82" spans="4:8" ht="13.5">
      <c r="D82" s="43"/>
      <c r="E82" s="43"/>
      <c r="F82" s="62"/>
      <c r="G82" s="62"/>
      <c r="H82" s="62"/>
    </row>
    <row r="83" spans="4:8" ht="13.5">
      <c r="D83" s="43"/>
      <c r="E83" s="43"/>
      <c r="F83" s="62"/>
      <c r="G83" s="62"/>
      <c r="H83" s="62"/>
    </row>
    <row r="84" spans="4:8" ht="13.5">
      <c r="D84" s="43"/>
      <c r="E84" s="43"/>
      <c r="F84" s="62"/>
      <c r="G84" s="62"/>
      <c r="H84" s="62"/>
    </row>
    <row r="85" spans="4:8" ht="13.5">
      <c r="D85" s="43"/>
      <c r="E85" s="43"/>
      <c r="F85" s="62"/>
      <c r="G85" s="62"/>
      <c r="H85" s="62"/>
    </row>
    <row r="86" spans="4:8" ht="13.5">
      <c r="D86" s="43"/>
      <c r="E86" s="43"/>
      <c r="F86" s="62"/>
      <c r="G86" s="62"/>
      <c r="H86" s="62"/>
    </row>
    <row r="87" spans="4:8" ht="13.5">
      <c r="D87" s="43"/>
      <c r="E87" s="43"/>
      <c r="F87" s="62"/>
      <c r="G87" s="62"/>
      <c r="H87" s="62"/>
    </row>
    <row r="88" spans="4:8" ht="13.5">
      <c r="D88" s="43"/>
      <c r="E88" s="43"/>
      <c r="F88" s="62"/>
      <c r="G88" s="62"/>
      <c r="H88" s="62"/>
    </row>
    <row r="89" spans="4:8" ht="13.5">
      <c r="D89" s="43"/>
      <c r="E89" s="43"/>
      <c r="F89" s="62"/>
      <c r="G89" s="62"/>
      <c r="H89" s="62"/>
    </row>
    <row r="90" spans="4:8" ht="13.5">
      <c r="D90" s="43"/>
      <c r="E90" s="43"/>
      <c r="F90" s="62"/>
      <c r="G90" s="62"/>
      <c r="H90" s="62"/>
    </row>
    <row r="91" spans="4:8" ht="13.5">
      <c r="D91" s="43"/>
      <c r="E91" s="43"/>
      <c r="F91" s="62"/>
      <c r="G91" s="62"/>
      <c r="H91" s="62"/>
    </row>
    <row r="92" spans="4:8" ht="13.5">
      <c r="D92" s="43"/>
      <c r="E92" s="43"/>
      <c r="F92" s="62"/>
      <c r="G92" s="62"/>
      <c r="H92" s="62"/>
    </row>
    <row r="93" spans="4:8" ht="13.5">
      <c r="D93" s="43"/>
      <c r="E93" s="43"/>
      <c r="F93" s="62"/>
      <c r="G93" s="62"/>
      <c r="H93" s="62"/>
    </row>
    <row r="94" spans="1:8" ht="13.5">
      <c r="A94" s="2"/>
      <c r="C94" s="2"/>
      <c r="D94" s="43"/>
      <c r="E94" s="43"/>
      <c r="F94" s="62"/>
      <c r="G94" s="62"/>
      <c r="H94" s="62"/>
    </row>
    <row r="95" spans="1:8" ht="13.5">
      <c r="A95" s="2"/>
      <c r="C95" s="2"/>
      <c r="D95" s="43"/>
      <c r="E95" s="43"/>
      <c r="F95" s="62"/>
      <c r="G95" s="62"/>
      <c r="H95" s="62"/>
    </row>
    <row r="96" spans="1:8" ht="13.5">
      <c r="A96" s="2"/>
      <c r="C96" s="2"/>
      <c r="D96" s="43"/>
      <c r="E96" s="43"/>
      <c r="F96" s="62"/>
      <c r="G96" s="62"/>
      <c r="H96" s="62"/>
    </row>
    <row r="97" spans="1:8" ht="13.5">
      <c r="A97" s="2"/>
      <c r="C97" s="2"/>
      <c r="D97" s="43"/>
      <c r="E97" s="43"/>
      <c r="F97" s="62"/>
      <c r="G97" s="62"/>
      <c r="H97" s="62"/>
    </row>
    <row r="98" spans="1:8" ht="13.5">
      <c r="A98" s="2"/>
      <c r="C98" s="2"/>
      <c r="D98" s="43"/>
      <c r="E98" s="43"/>
      <c r="F98" s="62"/>
      <c r="G98" s="62"/>
      <c r="H98" s="62"/>
    </row>
    <row r="99" spans="1:8" ht="13.5">
      <c r="A99" s="2"/>
      <c r="C99" s="2"/>
      <c r="D99" s="43"/>
      <c r="E99" s="43"/>
      <c r="F99" s="62"/>
      <c r="G99" s="62"/>
      <c r="H99" s="62"/>
    </row>
    <row r="100" spans="1:8" ht="13.5">
      <c r="A100" s="2"/>
      <c r="C100" s="2"/>
      <c r="D100" s="43"/>
      <c r="E100" s="43"/>
      <c r="F100" s="62"/>
      <c r="G100" s="62"/>
      <c r="H100" s="62"/>
    </row>
    <row r="101" spans="1:8" ht="13.5">
      <c r="A101" s="2"/>
      <c r="C101" s="2"/>
      <c r="D101" s="43"/>
      <c r="E101" s="43"/>
      <c r="F101" s="62"/>
      <c r="G101" s="62"/>
      <c r="H101" s="62"/>
    </row>
    <row r="102" spans="1:8" ht="13.5">
      <c r="A102" s="2"/>
      <c r="C102" s="2"/>
      <c r="D102" s="43"/>
      <c r="E102" s="43"/>
      <c r="F102" s="62"/>
      <c r="G102" s="62"/>
      <c r="H102" s="62"/>
    </row>
    <row r="103" spans="1:8" ht="13.5">
      <c r="A103" s="2"/>
      <c r="C103" s="2"/>
      <c r="D103" s="43"/>
      <c r="E103" s="43"/>
      <c r="F103" s="62"/>
      <c r="G103" s="62"/>
      <c r="H103" s="62"/>
    </row>
    <row r="104" spans="1:8" ht="13.5">
      <c r="A104" s="2"/>
      <c r="C104" s="2"/>
      <c r="D104" s="43"/>
      <c r="E104" s="43"/>
      <c r="F104" s="62"/>
      <c r="G104" s="62"/>
      <c r="H104" s="62"/>
    </row>
    <row r="105" spans="1:8" ht="13.5">
      <c r="A105" s="2"/>
      <c r="C105" s="2"/>
      <c r="D105" s="43"/>
      <c r="E105" s="43"/>
      <c r="F105" s="62"/>
      <c r="G105" s="62"/>
      <c r="H105" s="62"/>
    </row>
    <row r="106" spans="1:8" ht="13.5">
      <c r="A106" s="2"/>
      <c r="C106" s="2"/>
      <c r="D106" s="43"/>
      <c r="E106" s="43"/>
      <c r="F106" s="62"/>
      <c r="G106" s="62"/>
      <c r="H106" s="62"/>
    </row>
    <row r="107" spans="1:8" ht="13.5">
      <c r="A107" s="2"/>
      <c r="C107" s="2"/>
      <c r="D107" s="43"/>
      <c r="E107" s="43"/>
      <c r="F107" s="62"/>
      <c r="G107" s="62"/>
      <c r="H107" s="62"/>
    </row>
    <row r="108" spans="1:8" ht="13.5">
      <c r="A108" s="2"/>
      <c r="C108" s="2"/>
      <c r="D108" s="43"/>
      <c r="E108" s="43"/>
      <c r="F108" s="62"/>
      <c r="G108" s="62"/>
      <c r="H108" s="62"/>
    </row>
    <row r="109" spans="1:8" ht="13.5">
      <c r="A109" s="2"/>
      <c r="C109" s="2"/>
      <c r="D109" s="43"/>
      <c r="E109" s="43"/>
      <c r="F109" s="62"/>
      <c r="G109" s="62"/>
      <c r="H109" s="62"/>
    </row>
    <row r="110" spans="1:8" ht="13.5">
      <c r="A110" s="2"/>
      <c r="C110" s="2"/>
      <c r="D110" s="43"/>
      <c r="E110" s="43"/>
      <c r="F110" s="62"/>
      <c r="G110" s="62"/>
      <c r="H110" s="62"/>
    </row>
    <row r="111" spans="1:8" ht="13.5">
      <c r="A111" s="2"/>
      <c r="C111" s="2"/>
      <c r="D111" s="43"/>
      <c r="E111" s="43"/>
      <c r="F111" s="62"/>
      <c r="G111" s="62"/>
      <c r="H111" s="62"/>
    </row>
    <row r="112" spans="1:8" ht="13.5">
      <c r="A112" s="2"/>
      <c r="C112" s="2"/>
      <c r="D112" s="43"/>
      <c r="E112" s="43"/>
      <c r="F112" s="62"/>
      <c r="G112" s="62"/>
      <c r="H112" s="62"/>
    </row>
    <row r="113" spans="1:8" ht="13.5">
      <c r="A113" s="2"/>
      <c r="C113" s="2"/>
      <c r="D113" s="43"/>
      <c r="E113" s="43"/>
      <c r="F113" s="62"/>
      <c r="G113" s="62"/>
      <c r="H113" s="62"/>
    </row>
    <row r="114" spans="1:8" ht="13.5">
      <c r="A114" s="2"/>
      <c r="C114" s="2"/>
      <c r="D114" s="43"/>
      <c r="E114" s="43"/>
      <c r="F114" s="62"/>
      <c r="G114" s="62"/>
      <c r="H114" s="62"/>
    </row>
    <row r="115" spans="1:8" ht="13.5">
      <c r="A115" s="2"/>
      <c r="C115" s="2"/>
      <c r="D115" s="43"/>
      <c r="E115" s="43"/>
      <c r="F115" s="62"/>
      <c r="G115" s="62"/>
      <c r="H115" s="62"/>
    </row>
    <row r="116" spans="1:8" ht="13.5">
      <c r="A116" s="2"/>
      <c r="C116" s="2"/>
      <c r="D116" s="43"/>
      <c r="E116" s="43"/>
      <c r="F116" s="62"/>
      <c r="G116" s="62"/>
      <c r="H116" s="62"/>
    </row>
    <row r="117" spans="1:8" ht="13.5">
      <c r="A117" s="2"/>
      <c r="C117" s="2"/>
      <c r="D117" s="43"/>
      <c r="E117" s="43"/>
      <c r="F117" s="62"/>
      <c r="G117" s="62"/>
      <c r="H117" s="62"/>
    </row>
    <row r="118" spans="1:8" ht="13.5">
      <c r="A118" s="2"/>
      <c r="C118" s="2"/>
      <c r="D118" s="43"/>
      <c r="E118" s="43"/>
      <c r="F118" s="62"/>
      <c r="G118" s="62"/>
      <c r="H118" s="62"/>
    </row>
    <row r="119" spans="1:8" ht="13.5">
      <c r="A119" s="2"/>
      <c r="C119" s="2"/>
      <c r="D119" s="43"/>
      <c r="E119" s="43"/>
      <c r="F119" s="62"/>
      <c r="G119" s="62"/>
      <c r="H119" s="62"/>
    </row>
    <row r="120" spans="1:8" ht="13.5">
      <c r="A120" s="2"/>
      <c r="C120" s="2"/>
      <c r="D120" s="43"/>
      <c r="E120" s="43"/>
      <c r="F120" s="62"/>
      <c r="G120" s="62"/>
      <c r="H120" s="62"/>
    </row>
    <row r="121" spans="1:8" ht="13.5">
      <c r="A121" s="2"/>
      <c r="C121" s="2"/>
      <c r="D121" s="43"/>
      <c r="E121" s="43"/>
      <c r="F121" s="62"/>
      <c r="G121" s="62"/>
      <c r="H121" s="62"/>
    </row>
    <row r="122" spans="1:8" ht="13.5">
      <c r="A122" s="2"/>
      <c r="C122" s="2"/>
      <c r="D122" s="43"/>
      <c r="E122" s="43"/>
      <c r="F122" s="62"/>
      <c r="G122" s="62"/>
      <c r="H122" s="62"/>
    </row>
    <row r="123" spans="1:8" ht="13.5">
      <c r="A123" s="2"/>
      <c r="C123" s="2"/>
      <c r="D123" s="43"/>
      <c r="E123" s="43"/>
      <c r="F123" s="62"/>
      <c r="G123" s="62"/>
      <c r="H123" s="62"/>
    </row>
    <row r="124" spans="1:8" ht="13.5">
      <c r="A124" s="2"/>
      <c r="C124" s="2"/>
      <c r="D124" s="43"/>
      <c r="E124" s="43"/>
      <c r="F124" s="62"/>
      <c r="G124" s="62"/>
      <c r="H124" s="62"/>
    </row>
    <row r="125" spans="1:8" ht="13.5">
      <c r="A125" s="2"/>
      <c r="C125" s="2"/>
      <c r="D125" s="43"/>
      <c r="E125" s="43"/>
      <c r="F125" s="62"/>
      <c r="G125" s="62"/>
      <c r="H125" s="62"/>
    </row>
    <row r="126" spans="1:8" ht="13.5">
      <c r="A126" s="2"/>
      <c r="C126" s="2"/>
      <c r="D126" s="43"/>
      <c r="E126" s="43"/>
      <c r="F126" s="62"/>
      <c r="G126" s="62"/>
      <c r="H126" s="62"/>
    </row>
    <row r="127" spans="1:8" ht="13.5">
      <c r="A127" s="2"/>
      <c r="C127" s="2"/>
      <c r="D127" s="43"/>
      <c r="E127" s="43"/>
      <c r="F127" s="62"/>
      <c r="G127" s="62"/>
      <c r="H127" s="62"/>
    </row>
    <row r="128" spans="1:8" ht="13.5">
      <c r="A128" s="2"/>
      <c r="C128" s="2"/>
      <c r="D128" s="43"/>
      <c r="E128" s="43"/>
      <c r="F128" s="62"/>
      <c r="G128" s="62"/>
      <c r="H128" s="62"/>
    </row>
    <row r="129" spans="1:8" ht="13.5">
      <c r="A129" s="2"/>
      <c r="C129" s="2"/>
      <c r="D129" s="43"/>
      <c r="E129" s="43"/>
      <c r="F129" s="62"/>
      <c r="G129" s="62"/>
      <c r="H129" s="62"/>
    </row>
    <row r="130" spans="1:8" ht="13.5">
      <c r="A130" s="2"/>
      <c r="C130" s="2"/>
      <c r="D130" s="43"/>
      <c r="E130" s="43"/>
      <c r="F130" s="62"/>
      <c r="G130" s="62"/>
      <c r="H130" s="62"/>
    </row>
    <row r="131" spans="1:8" ht="13.5">
      <c r="A131" s="2"/>
      <c r="C131" s="2"/>
      <c r="D131" s="43"/>
      <c r="E131" s="43"/>
      <c r="F131" s="62"/>
      <c r="G131" s="62"/>
      <c r="H131" s="62"/>
    </row>
    <row r="132" spans="1:8" ht="13.5">
      <c r="A132" s="2"/>
      <c r="C132" s="2"/>
      <c r="D132" s="43"/>
      <c r="E132" s="43"/>
      <c r="F132" s="62"/>
      <c r="G132" s="62"/>
      <c r="H132" s="62"/>
    </row>
    <row r="133" spans="1:8" ht="13.5">
      <c r="A133" s="2"/>
      <c r="C133" s="2"/>
      <c r="D133" s="43"/>
      <c r="E133" s="43"/>
      <c r="F133" s="62"/>
      <c r="G133" s="62"/>
      <c r="H133" s="62"/>
    </row>
    <row r="134" spans="1:8" ht="13.5">
      <c r="A134" s="2"/>
      <c r="C134" s="2"/>
      <c r="D134" s="43"/>
      <c r="E134" s="43"/>
      <c r="F134" s="62"/>
      <c r="G134" s="62"/>
      <c r="H134" s="62"/>
    </row>
    <row r="135" spans="1:8" ht="13.5">
      <c r="A135" s="2"/>
      <c r="C135" s="2"/>
      <c r="D135" s="43"/>
      <c r="E135" s="43"/>
      <c r="F135" s="62"/>
      <c r="G135" s="62"/>
      <c r="H135" s="62"/>
    </row>
    <row r="136" spans="1:8" ht="13.5">
      <c r="A136" s="2"/>
      <c r="C136" s="2"/>
      <c r="D136" s="43"/>
      <c r="E136" s="43"/>
      <c r="F136" s="62"/>
      <c r="G136" s="62"/>
      <c r="H136" s="62"/>
    </row>
    <row r="137" spans="1:8" ht="13.5">
      <c r="A137" s="2"/>
      <c r="C137" s="2"/>
      <c r="D137" s="43"/>
      <c r="E137" s="43"/>
      <c r="F137" s="62"/>
      <c r="G137" s="62"/>
      <c r="H137" s="62"/>
    </row>
    <row r="138" spans="1:8" ht="13.5">
      <c r="A138" s="2"/>
      <c r="C138" s="2"/>
      <c r="D138" s="43"/>
      <c r="E138" s="43"/>
      <c r="F138" s="62"/>
      <c r="G138" s="62"/>
      <c r="H138" s="62"/>
    </row>
    <row r="139" spans="1:8" ht="13.5">
      <c r="A139" s="2"/>
      <c r="C139" s="2"/>
      <c r="D139" s="43"/>
      <c r="E139" s="43"/>
      <c r="F139" s="62"/>
      <c r="G139" s="62"/>
      <c r="H139" s="62"/>
    </row>
  </sheetData>
  <sheetProtection/>
  <mergeCells count="12">
    <mergeCell ref="E13:H13"/>
    <mergeCell ref="A8:D8"/>
    <mergeCell ref="A70:D70"/>
    <mergeCell ref="A9:D9"/>
    <mergeCell ref="A11:D11"/>
    <mergeCell ref="A10:D10"/>
    <mergeCell ref="A2:B2"/>
    <mergeCell ref="A5:B5"/>
    <mergeCell ref="A13:A14"/>
    <mergeCell ref="B13:B14"/>
    <mergeCell ref="C13:C14"/>
    <mergeCell ref="D13:D14"/>
  </mergeCells>
  <printOptions horizontalCentered="1"/>
  <pageMargins left="0.35433070866141736" right="0.15748031496062992" top="0.22" bottom="0.36" header="0.15748031496062992" footer="0.15748031496062992"/>
  <pageSetup horizontalDpi="600" verticalDpi="600" orientation="portrait" paperSize="9" scale="80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2"/>
  <sheetViews>
    <sheetView zoomScaleSheetLayoutView="100" zoomScalePageLayoutView="0" workbookViewId="0" topLeftCell="A28">
      <selection activeCell="A27" sqref="A27"/>
    </sheetView>
  </sheetViews>
  <sheetFormatPr defaultColWidth="9.140625" defaultRowHeight="12.75"/>
  <cols>
    <col min="1" max="1" width="100.57421875" style="2" customWidth="1"/>
    <col min="2" max="2" width="19.8515625" style="1" customWidth="1"/>
    <col min="3" max="3" width="9.140625" style="2" customWidth="1"/>
    <col min="4" max="4" width="10.8515625" style="2" bestFit="1" customWidth="1"/>
    <col min="5" max="7" width="9.140625" style="3" customWidth="1"/>
    <col min="8" max="16384" width="9.140625" style="2" customWidth="1"/>
  </cols>
  <sheetData>
    <row r="1" spans="1:2" ht="13.5">
      <c r="A1" s="398" t="s">
        <v>268</v>
      </c>
      <c r="B1" s="324" t="s">
        <v>269</v>
      </c>
    </row>
    <row r="2" spans="1:2" ht="13.5">
      <c r="A2" s="398"/>
      <c r="B2" s="324" t="s">
        <v>255</v>
      </c>
    </row>
    <row r="3" spans="1:2" ht="26.25">
      <c r="A3" s="325" t="s">
        <v>270</v>
      </c>
      <c r="B3" s="326">
        <v>3570100</v>
      </c>
    </row>
    <row r="4" spans="1:2" ht="26.25">
      <c r="A4" s="327" t="s">
        <v>271</v>
      </c>
      <c r="B4" s="328">
        <v>2927400</v>
      </c>
    </row>
    <row r="5" spans="1:2" ht="26.25">
      <c r="A5" s="327" t="s">
        <v>272</v>
      </c>
      <c r="B5" s="328">
        <v>642700</v>
      </c>
    </row>
    <row r="6" spans="1:2" ht="26.25">
      <c r="A6" s="325" t="s">
        <v>273</v>
      </c>
      <c r="B6" s="326">
        <v>275269400</v>
      </c>
    </row>
    <row r="7" spans="1:2" ht="13.5">
      <c r="A7" s="327" t="s">
        <v>274</v>
      </c>
      <c r="B7" s="328">
        <v>253665400</v>
      </c>
    </row>
    <row r="8" spans="1:2" ht="13.5">
      <c r="A8" s="327" t="s">
        <v>275</v>
      </c>
      <c r="B8" s="328">
        <v>21604000</v>
      </c>
    </row>
    <row r="9" spans="1:2" ht="39">
      <c r="A9" s="325" t="s">
        <v>276</v>
      </c>
      <c r="B9" s="326">
        <v>27590800</v>
      </c>
    </row>
    <row r="10" spans="1:2" ht="13.5">
      <c r="A10" s="327" t="s">
        <v>277</v>
      </c>
      <c r="B10" s="328">
        <v>7644700</v>
      </c>
    </row>
    <row r="11" spans="1:2" ht="13.5">
      <c r="A11" s="327" t="s">
        <v>278</v>
      </c>
      <c r="B11" s="328">
        <v>19946100</v>
      </c>
    </row>
    <row r="12" spans="1:2" ht="13.5">
      <c r="A12" s="325" t="s">
        <v>279</v>
      </c>
      <c r="B12" s="326">
        <v>2770600</v>
      </c>
    </row>
    <row r="13" spans="1:2" ht="26.25">
      <c r="A13" s="327" t="s">
        <v>280</v>
      </c>
      <c r="B13" s="328">
        <v>793000</v>
      </c>
    </row>
    <row r="14" spans="1:2" ht="13.5">
      <c r="A14" s="327" t="s">
        <v>281</v>
      </c>
      <c r="B14" s="328">
        <v>1977600</v>
      </c>
    </row>
    <row r="15" spans="1:2" ht="13.5">
      <c r="A15" s="325" t="s">
        <v>282</v>
      </c>
      <c r="B15" s="326">
        <v>7321600</v>
      </c>
    </row>
    <row r="16" spans="1:2" ht="13.5">
      <c r="A16" s="325" t="s">
        <v>283</v>
      </c>
      <c r="B16" s="326">
        <v>316522500</v>
      </c>
    </row>
    <row r="17" spans="1:2" ht="13.5">
      <c r="A17"/>
      <c r="B17"/>
    </row>
    <row r="18" spans="1:2" ht="13.5">
      <c r="A18" s="399"/>
      <c r="B18" s="399"/>
    </row>
    <row r="19" spans="1:2" ht="13.5">
      <c r="A19" s="304"/>
      <c r="B19" s="311"/>
    </row>
    <row r="20" spans="1:2" ht="13.5">
      <c r="A20" s="400" t="s">
        <v>284</v>
      </c>
      <c r="B20" s="400"/>
    </row>
    <row r="21" spans="1:2" ht="13.5">
      <c r="A21" s="398" t="s">
        <v>285</v>
      </c>
      <c r="B21" s="324" t="s">
        <v>269</v>
      </c>
    </row>
    <row r="22" spans="1:2" ht="13.5">
      <c r="A22" s="398"/>
      <c r="B22" s="324" t="s">
        <v>255</v>
      </c>
    </row>
    <row r="23" spans="1:2" ht="13.5">
      <c r="A23" s="325" t="s">
        <v>286</v>
      </c>
      <c r="B23" s="326">
        <v>2564400</v>
      </c>
    </row>
    <row r="24" spans="1:2" ht="13.5">
      <c r="A24" s="329" t="s">
        <v>287</v>
      </c>
      <c r="B24" s="330"/>
    </row>
    <row r="25" spans="1:2" ht="13.5">
      <c r="A25" s="331" t="s">
        <v>34</v>
      </c>
      <c r="B25" s="328">
        <v>1949700</v>
      </c>
    </row>
    <row r="26" spans="1:2" ht="13.5">
      <c r="A26" s="331" t="s">
        <v>58</v>
      </c>
      <c r="B26" s="328">
        <v>614700</v>
      </c>
    </row>
    <row r="27" spans="1:2" ht="13.5">
      <c r="A27" s="325"/>
      <c r="B27" s="330"/>
    </row>
    <row r="28" spans="1:2" ht="13.5">
      <c r="A28" s="325" t="s">
        <v>288</v>
      </c>
      <c r="B28" s="326">
        <v>363000</v>
      </c>
    </row>
    <row r="29" spans="1:2" ht="13.5">
      <c r="A29" s="329" t="s">
        <v>287</v>
      </c>
      <c r="B29" s="330"/>
    </row>
    <row r="30" spans="1:2" ht="13.5">
      <c r="A30" s="331" t="s">
        <v>289</v>
      </c>
      <c r="B30" s="328">
        <v>363000</v>
      </c>
    </row>
    <row r="31" spans="1:2" ht="13.5">
      <c r="A31" s="329"/>
      <c r="B31" s="330"/>
    </row>
    <row r="32" spans="1:2" ht="13.5">
      <c r="A32" s="325" t="s">
        <v>290</v>
      </c>
      <c r="B32" s="326">
        <v>2927400</v>
      </c>
    </row>
    <row r="33" spans="1:2" ht="13.5">
      <c r="A33" s="303"/>
      <c r="B33" s="305"/>
    </row>
    <row r="34" spans="1:2" ht="14.25" thickBot="1">
      <c r="A34" s="304"/>
      <c r="B34" s="311"/>
    </row>
    <row r="35" spans="1:2" ht="13.5">
      <c r="A35" s="396" t="s">
        <v>291</v>
      </c>
      <c r="B35" s="397"/>
    </row>
    <row r="36" spans="1:2" ht="13.5">
      <c r="A36" s="398" t="s">
        <v>285</v>
      </c>
      <c r="B36" s="324" t="s">
        <v>269</v>
      </c>
    </row>
    <row r="37" spans="1:2" ht="13.5">
      <c r="A37" s="398"/>
      <c r="B37" s="324" t="s">
        <v>255</v>
      </c>
    </row>
    <row r="38" spans="1:2" ht="13.5">
      <c r="A38" s="325" t="s">
        <v>286</v>
      </c>
      <c r="B38" s="326">
        <v>390700</v>
      </c>
    </row>
    <row r="39" spans="1:2" ht="13.5">
      <c r="A39" s="329" t="s">
        <v>287</v>
      </c>
      <c r="B39" s="330"/>
    </row>
    <row r="40" spans="1:2" ht="13.5">
      <c r="A40" s="331" t="s">
        <v>34</v>
      </c>
      <c r="B40" s="328">
        <v>371700</v>
      </c>
    </row>
    <row r="41" spans="1:2" ht="13.5">
      <c r="A41" s="331" t="s">
        <v>58</v>
      </c>
      <c r="B41" s="328">
        <v>19000</v>
      </c>
    </row>
    <row r="42" spans="1:2" ht="13.5">
      <c r="A42" s="325"/>
      <c r="B42" s="330"/>
    </row>
    <row r="43" spans="1:2" ht="13.5">
      <c r="A43" s="325" t="s">
        <v>288</v>
      </c>
      <c r="B43" s="326">
        <v>252000</v>
      </c>
    </row>
    <row r="44" spans="1:2" ht="13.5">
      <c r="A44" s="329" t="s">
        <v>287</v>
      </c>
      <c r="B44" s="330"/>
    </row>
    <row r="45" spans="1:2" ht="13.5">
      <c r="A45" s="331" t="s">
        <v>292</v>
      </c>
      <c r="B45" s="328">
        <v>90000</v>
      </c>
    </row>
    <row r="46" spans="1:4" ht="26.25">
      <c r="A46" s="332" t="s">
        <v>293</v>
      </c>
      <c r="B46" s="328">
        <v>162000</v>
      </c>
      <c r="D46" s="43"/>
    </row>
    <row r="47" spans="1:2" ht="13.5">
      <c r="A47" s="329"/>
      <c r="B47" s="330"/>
    </row>
    <row r="48" spans="1:2" ht="13.5">
      <c r="A48" s="325" t="s">
        <v>290</v>
      </c>
      <c r="B48" s="326">
        <v>642700</v>
      </c>
    </row>
    <row r="49" spans="1:2" ht="13.5">
      <c r="A49" s="325"/>
      <c r="B49" s="333"/>
    </row>
    <row r="50" spans="1:2" ht="13.5">
      <c r="A50"/>
      <c r="B50"/>
    </row>
    <row r="51" spans="1:2" ht="13.5">
      <c r="A51"/>
      <c r="B51"/>
    </row>
    <row r="52" spans="1:2" ht="14.25" thickBot="1">
      <c r="A52" s="304"/>
      <c r="B52" s="311"/>
    </row>
    <row r="53" spans="1:2" ht="13.5">
      <c r="A53" s="396" t="s">
        <v>294</v>
      </c>
      <c r="B53" s="397"/>
    </row>
    <row r="54" spans="1:2" ht="13.5">
      <c r="A54" s="398" t="s">
        <v>285</v>
      </c>
      <c r="B54" s="324" t="s">
        <v>269</v>
      </c>
    </row>
    <row r="55" spans="1:2" ht="13.5">
      <c r="A55" s="398"/>
      <c r="B55" s="324" t="s">
        <v>255</v>
      </c>
    </row>
    <row r="56" spans="1:2" ht="13.5">
      <c r="A56" s="325" t="s">
        <v>286</v>
      </c>
      <c r="B56" s="326">
        <v>40562600</v>
      </c>
    </row>
    <row r="57" spans="1:2" ht="13.5">
      <c r="A57" s="329" t="s">
        <v>287</v>
      </c>
      <c r="B57" s="330"/>
    </row>
    <row r="58" spans="1:2" ht="13.5">
      <c r="A58" s="331" t="s">
        <v>34</v>
      </c>
      <c r="B58" s="328">
        <v>18512000</v>
      </c>
    </row>
    <row r="59" spans="1:2" ht="13.5">
      <c r="A59" s="331" t="s">
        <v>58</v>
      </c>
      <c r="B59" s="328">
        <v>20546600</v>
      </c>
    </row>
    <row r="60" spans="1:2" ht="13.5">
      <c r="A60" s="331" t="s">
        <v>124</v>
      </c>
      <c r="B60" s="328">
        <v>1504000</v>
      </c>
    </row>
    <row r="61" spans="1:2" ht="13.5">
      <c r="A61" s="325"/>
      <c r="B61" s="330"/>
    </row>
    <row r="62" spans="1:2" ht="13.5">
      <c r="A62" s="325" t="s">
        <v>288</v>
      </c>
      <c r="B62" s="326">
        <v>213102800</v>
      </c>
    </row>
    <row r="63" spans="1:2" ht="13.5">
      <c r="A63" s="329" t="s">
        <v>287</v>
      </c>
      <c r="B63" s="330"/>
    </row>
    <row r="64" spans="1:2" ht="13.5">
      <c r="A64" s="331" t="s">
        <v>295</v>
      </c>
      <c r="B64" s="328">
        <v>111118000</v>
      </c>
    </row>
    <row r="65" spans="1:2" ht="13.5">
      <c r="A65" s="331" t="s">
        <v>296</v>
      </c>
      <c r="B65" s="328">
        <v>19400</v>
      </c>
    </row>
    <row r="66" spans="1:2" ht="13.5">
      <c r="A66" s="331" t="s">
        <v>297</v>
      </c>
      <c r="B66" s="328">
        <v>227000</v>
      </c>
    </row>
    <row r="67" spans="1:2" ht="13.5">
      <c r="A67" s="331" t="s">
        <v>298</v>
      </c>
      <c r="B67" s="328">
        <v>53238400</v>
      </c>
    </row>
    <row r="68" spans="1:2" ht="13.5">
      <c r="A68" s="331" t="s">
        <v>299</v>
      </c>
      <c r="B68" s="328">
        <v>33500000</v>
      </c>
    </row>
    <row r="69" spans="1:2" ht="13.5">
      <c r="A69" s="331" t="s">
        <v>300</v>
      </c>
      <c r="B69" s="328">
        <v>15000000</v>
      </c>
    </row>
    <row r="70" spans="1:2" ht="13.5">
      <c r="A70" s="329"/>
      <c r="B70" s="330"/>
    </row>
    <row r="71" spans="1:2" ht="13.5">
      <c r="A71" s="325" t="s">
        <v>290</v>
      </c>
      <c r="B71" s="326">
        <v>253665400</v>
      </c>
    </row>
    <row r="72" spans="1:2" ht="13.5">
      <c r="A72" s="303"/>
      <c r="B72" s="305"/>
    </row>
    <row r="73" spans="1:2" ht="14.25" thickBot="1">
      <c r="A73" s="304"/>
      <c r="B73" s="311"/>
    </row>
    <row r="74" spans="1:2" ht="14.25" thickBot="1">
      <c r="A74" s="392" t="s">
        <v>301</v>
      </c>
      <c r="B74" s="393"/>
    </row>
    <row r="75" spans="1:2" ht="13.5">
      <c r="A75" s="394" t="s">
        <v>285</v>
      </c>
      <c r="B75" s="306" t="s">
        <v>269</v>
      </c>
    </row>
    <row r="76" spans="1:2" ht="14.25" thickBot="1">
      <c r="A76" s="395"/>
      <c r="B76" s="307" t="s">
        <v>255</v>
      </c>
    </row>
    <row r="77" spans="1:2" ht="13.5">
      <c r="A77" s="312" t="s">
        <v>286</v>
      </c>
      <c r="B77" s="308">
        <v>1202500</v>
      </c>
    </row>
    <row r="78" spans="1:2" ht="13.5">
      <c r="A78" s="313" t="s">
        <v>287</v>
      </c>
      <c r="B78" s="314"/>
    </row>
    <row r="79" spans="1:2" ht="13.5">
      <c r="A79" s="315" t="s">
        <v>34</v>
      </c>
      <c r="B79" s="309">
        <v>1122500</v>
      </c>
    </row>
    <row r="80" spans="1:2" ht="13.5">
      <c r="A80" s="315" t="s">
        <v>58</v>
      </c>
      <c r="B80" s="309">
        <v>80000</v>
      </c>
    </row>
    <row r="81" spans="1:2" ht="13.5">
      <c r="A81" s="312"/>
      <c r="B81" s="314"/>
    </row>
    <row r="82" spans="1:2" ht="13.5">
      <c r="A82" s="312" t="s">
        <v>288</v>
      </c>
      <c r="B82" s="308">
        <v>20401500</v>
      </c>
    </row>
    <row r="83" spans="1:2" ht="13.5">
      <c r="A83" s="313" t="s">
        <v>287</v>
      </c>
      <c r="B83" s="314"/>
    </row>
    <row r="84" spans="1:2" ht="13.5">
      <c r="A84" s="315" t="s">
        <v>302</v>
      </c>
      <c r="B84" s="309">
        <v>5280000</v>
      </c>
    </row>
    <row r="85" spans="1:2" ht="13.5">
      <c r="A85" s="317" t="s">
        <v>303</v>
      </c>
      <c r="B85" s="309">
        <v>800000</v>
      </c>
    </row>
    <row r="86" spans="1:2" ht="13.5">
      <c r="A86" s="315" t="s">
        <v>304</v>
      </c>
      <c r="B86" s="309">
        <v>14321500</v>
      </c>
    </row>
    <row r="87" spans="1:2" ht="13.5">
      <c r="A87" s="313"/>
      <c r="B87" s="314"/>
    </row>
    <row r="88" spans="1:2" ht="14.25" thickBot="1">
      <c r="A88" s="316" t="s">
        <v>290</v>
      </c>
      <c r="B88" s="310">
        <v>21604000</v>
      </c>
    </row>
    <row r="89" spans="1:2" ht="13.5">
      <c r="A89" s="303"/>
      <c r="B89" s="305"/>
    </row>
    <row r="90" spans="1:2" ht="14.25" thickBot="1">
      <c r="A90" s="304"/>
      <c r="B90" s="311"/>
    </row>
    <row r="91" spans="1:2" ht="14.25" thickBot="1">
      <c r="A91" s="392" t="s">
        <v>305</v>
      </c>
      <c r="B91" s="393"/>
    </row>
    <row r="92" spans="1:2" ht="13.5">
      <c r="A92" s="394" t="s">
        <v>285</v>
      </c>
      <c r="B92" s="306" t="s">
        <v>269</v>
      </c>
    </row>
    <row r="93" spans="1:2" ht="14.25" thickBot="1">
      <c r="A93" s="395"/>
      <c r="B93" s="307" t="s">
        <v>255</v>
      </c>
    </row>
    <row r="94" spans="1:2" ht="13.5">
      <c r="A94" s="312" t="s">
        <v>286</v>
      </c>
      <c r="B94" s="308">
        <v>7644700</v>
      </c>
    </row>
    <row r="95" spans="1:2" ht="13.5">
      <c r="A95" s="313" t="s">
        <v>287</v>
      </c>
      <c r="B95" s="314"/>
    </row>
    <row r="96" spans="1:2" ht="13.5">
      <c r="A96" s="315" t="s">
        <v>34</v>
      </c>
      <c r="B96" s="309">
        <v>5622200</v>
      </c>
    </row>
    <row r="97" spans="1:2" ht="13.5">
      <c r="A97" s="315" t="s">
        <v>58</v>
      </c>
      <c r="B97" s="309">
        <v>1972500</v>
      </c>
    </row>
    <row r="98" spans="1:2" ht="13.5">
      <c r="A98" s="315" t="s">
        <v>124</v>
      </c>
      <c r="B98" s="309">
        <v>50000</v>
      </c>
    </row>
    <row r="99" spans="1:2" ht="13.5">
      <c r="A99" s="312"/>
      <c r="B99" s="314"/>
    </row>
    <row r="100" spans="1:2" ht="13.5">
      <c r="A100" s="312" t="s">
        <v>288</v>
      </c>
      <c r="B100" s="318"/>
    </row>
    <row r="101" spans="1:2" ht="13.5">
      <c r="A101" s="313"/>
      <c r="B101" s="314"/>
    </row>
    <row r="102" spans="1:2" ht="14.25" thickBot="1">
      <c r="A102" s="316" t="s">
        <v>290</v>
      </c>
      <c r="B102" s="310">
        <v>7644700</v>
      </c>
    </row>
    <row r="103" spans="1:2" ht="13.5">
      <c r="A103" s="304"/>
      <c r="B103" s="311"/>
    </row>
    <row r="104" spans="1:2" ht="14.25" thickBot="1">
      <c r="A104" s="304"/>
      <c r="B104" s="311"/>
    </row>
    <row r="105" spans="1:2" ht="14.25" thickBot="1">
      <c r="A105" s="392" t="s">
        <v>306</v>
      </c>
      <c r="B105" s="393"/>
    </row>
    <row r="106" spans="1:2" ht="13.5">
      <c r="A106" s="394" t="s">
        <v>285</v>
      </c>
      <c r="B106" s="306" t="s">
        <v>269</v>
      </c>
    </row>
    <row r="107" spans="1:2" ht="14.25" thickBot="1">
      <c r="A107" s="395"/>
      <c r="B107" s="307" t="s">
        <v>255</v>
      </c>
    </row>
    <row r="108" spans="1:2" ht="13.5">
      <c r="A108" s="312" t="s">
        <v>286</v>
      </c>
      <c r="B108" s="308">
        <v>19946100</v>
      </c>
    </row>
    <row r="109" spans="1:2" ht="13.5">
      <c r="A109" s="313" t="s">
        <v>287</v>
      </c>
      <c r="B109" s="314"/>
    </row>
    <row r="110" spans="1:2" ht="13.5">
      <c r="A110" s="315" t="s">
        <v>34</v>
      </c>
      <c r="B110" s="309">
        <v>5620000</v>
      </c>
    </row>
    <row r="111" spans="1:2" ht="13.5">
      <c r="A111" s="315" t="s">
        <v>58</v>
      </c>
      <c r="B111" s="309">
        <v>13586100</v>
      </c>
    </row>
    <row r="112" spans="1:2" ht="13.5">
      <c r="A112" s="315" t="s">
        <v>124</v>
      </c>
      <c r="B112" s="309">
        <v>740000</v>
      </c>
    </row>
    <row r="113" spans="1:2" ht="13.5">
      <c r="A113" s="312"/>
      <c r="B113" s="314"/>
    </row>
    <row r="114" spans="1:2" ht="13.5">
      <c r="A114" s="312" t="s">
        <v>288</v>
      </c>
      <c r="B114" s="318"/>
    </row>
    <row r="115" spans="1:2" ht="13.5">
      <c r="A115" s="313"/>
      <c r="B115" s="314"/>
    </row>
    <row r="116" spans="1:2" ht="14.25" thickBot="1">
      <c r="A116" s="316" t="s">
        <v>290</v>
      </c>
      <c r="B116" s="310">
        <v>19946100</v>
      </c>
    </row>
    <row r="117" spans="1:2" ht="13.5">
      <c r="A117" s="304"/>
      <c r="B117" s="311"/>
    </row>
    <row r="118" spans="1:2" ht="14.25" thickBot="1">
      <c r="A118" s="304"/>
      <c r="B118" s="311"/>
    </row>
    <row r="119" spans="1:2" ht="14.25" thickBot="1">
      <c r="A119" s="392" t="s">
        <v>307</v>
      </c>
      <c r="B119" s="393"/>
    </row>
    <row r="120" spans="1:2" ht="13.5">
      <c r="A120" s="394" t="s">
        <v>285</v>
      </c>
      <c r="B120" s="306" t="s">
        <v>269</v>
      </c>
    </row>
    <row r="121" spans="1:2" ht="14.25" thickBot="1">
      <c r="A121" s="395"/>
      <c r="B121" s="307" t="s">
        <v>255</v>
      </c>
    </row>
    <row r="122" spans="1:2" ht="13.5">
      <c r="A122" s="312" t="s">
        <v>286</v>
      </c>
      <c r="B122" s="308">
        <v>793000</v>
      </c>
    </row>
    <row r="123" spans="1:2" ht="13.5">
      <c r="A123" s="313" t="s">
        <v>287</v>
      </c>
      <c r="B123" s="314"/>
    </row>
    <row r="124" spans="1:2" ht="13.5">
      <c r="A124" s="315" t="s">
        <v>34</v>
      </c>
      <c r="B124" s="309">
        <v>682200</v>
      </c>
    </row>
    <row r="125" spans="1:2" ht="13.5">
      <c r="A125" s="315" t="s">
        <v>58</v>
      </c>
      <c r="B125" s="309">
        <v>110800</v>
      </c>
    </row>
    <row r="126" spans="1:2" ht="13.5">
      <c r="A126" s="312"/>
      <c r="B126" s="314"/>
    </row>
    <row r="127" spans="1:2" ht="13.5">
      <c r="A127" s="312" t="s">
        <v>288</v>
      </c>
      <c r="B127" s="318"/>
    </row>
    <row r="128" spans="1:2" ht="13.5">
      <c r="A128" s="313"/>
      <c r="B128" s="314"/>
    </row>
    <row r="129" spans="1:2" ht="14.25" thickBot="1">
      <c r="A129" s="316" t="s">
        <v>290</v>
      </c>
      <c r="B129" s="310">
        <v>793000</v>
      </c>
    </row>
    <row r="130" spans="1:2" ht="13.5">
      <c r="A130" s="303"/>
      <c r="B130" s="305"/>
    </row>
    <row r="131" spans="1:2" ht="14.25" thickBot="1">
      <c r="A131" s="304"/>
      <c r="B131" s="311"/>
    </row>
    <row r="132" spans="1:2" ht="14.25" thickBot="1">
      <c r="A132" s="392" t="s">
        <v>308</v>
      </c>
      <c r="B132" s="393"/>
    </row>
    <row r="133" spans="1:2" ht="13.5">
      <c r="A133" s="394" t="s">
        <v>285</v>
      </c>
      <c r="B133" s="306" t="s">
        <v>269</v>
      </c>
    </row>
    <row r="134" spans="1:2" ht="14.25" thickBot="1">
      <c r="A134" s="395"/>
      <c r="B134" s="307" t="s">
        <v>255</v>
      </c>
    </row>
    <row r="135" spans="1:2" ht="13.5">
      <c r="A135" s="312" t="s">
        <v>286</v>
      </c>
      <c r="B135" s="308">
        <v>1977600</v>
      </c>
    </row>
    <row r="136" spans="1:2" ht="13.5">
      <c r="A136" s="313" t="s">
        <v>287</v>
      </c>
      <c r="B136" s="314"/>
    </row>
    <row r="137" spans="1:2" ht="13.5">
      <c r="A137" s="315" t="s">
        <v>34</v>
      </c>
      <c r="B137" s="309">
        <v>1348600</v>
      </c>
    </row>
    <row r="138" spans="1:2" ht="13.5">
      <c r="A138" s="315" t="s">
        <v>58</v>
      </c>
      <c r="B138" s="309">
        <v>432000</v>
      </c>
    </row>
    <row r="139" spans="1:2" ht="13.5">
      <c r="A139" s="315" t="s">
        <v>124</v>
      </c>
      <c r="B139" s="309">
        <v>197000</v>
      </c>
    </row>
    <row r="140" spans="1:2" ht="13.5">
      <c r="A140" s="312"/>
      <c r="B140" s="314"/>
    </row>
    <row r="141" spans="1:2" ht="13.5">
      <c r="A141" s="312" t="s">
        <v>288</v>
      </c>
      <c r="B141" s="318"/>
    </row>
    <row r="142" spans="1:2" ht="13.5">
      <c r="A142" s="313"/>
      <c r="B142" s="314"/>
    </row>
    <row r="143" spans="1:2" ht="14.25" thickBot="1">
      <c r="A143" s="316" t="s">
        <v>290</v>
      </c>
      <c r="B143" s="310">
        <v>1977600</v>
      </c>
    </row>
    <row r="144" spans="1:2" ht="13.5">
      <c r="A144" s="303"/>
      <c r="B144" s="305"/>
    </row>
    <row r="145" spans="1:2" ht="14.25" thickBot="1">
      <c r="A145" s="304"/>
      <c r="B145" s="311"/>
    </row>
    <row r="146" spans="1:2" ht="14.25" thickBot="1">
      <c r="A146" s="392" t="s">
        <v>309</v>
      </c>
      <c r="B146" s="393"/>
    </row>
    <row r="147" spans="1:2" ht="13.5">
      <c r="A147" s="394" t="s">
        <v>285</v>
      </c>
      <c r="B147" s="306" t="s">
        <v>269</v>
      </c>
    </row>
    <row r="148" spans="1:2" ht="14.25" thickBot="1">
      <c r="A148" s="395"/>
      <c r="B148" s="307" t="s">
        <v>255</v>
      </c>
    </row>
    <row r="149" spans="1:2" ht="13.5">
      <c r="A149" s="312" t="s">
        <v>286</v>
      </c>
      <c r="B149" s="308">
        <v>7321600</v>
      </c>
    </row>
    <row r="150" spans="1:2" ht="13.5">
      <c r="A150" s="313" t="s">
        <v>287</v>
      </c>
      <c r="B150" s="314"/>
    </row>
    <row r="151" spans="1:2" ht="13.5">
      <c r="A151" s="315" t="s">
        <v>34</v>
      </c>
      <c r="B151" s="309">
        <v>2887200</v>
      </c>
    </row>
    <row r="152" spans="1:2" ht="13.5">
      <c r="A152" s="315" t="s">
        <v>58</v>
      </c>
      <c r="B152" s="309">
        <v>3864400</v>
      </c>
    </row>
    <row r="153" spans="1:2" ht="13.5">
      <c r="A153" s="315" t="s">
        <v>124</v>
      </c>
      <c r="B153" s="309">
        <v>570000</v>
      </c>
    </row>
    <row r="154" spans="1:2" ht="13.5">
      <c r="A154" s="312"/>
      <c r="B154" s="314"/>
    </row>
    <row r="155" spans="1:2" ht="13.5">
      <c r="A155" s="312" t="s">
        <v>288</v>
      </c>
      <c r="B155" s="318"/>
    </row>
    <row r="156" spans="1:2" ht="13.5">
      <c r="A156" s="313"/>
      <c r="B156" s="314"/>
    </row>
    <row r="157" spans="1:2" ht="14.25" thickBot="1">
      <c r="A157" s="316" t="s">
        <v>290</v>
      </c>
      <c r="B157" s="310">
        <v>7321600</v>
      </c>
    </row>
    <row r="158" spans="1:2" ht="14.25" thickBot="1">
      <c r="A158" s="304"/>
      <c r="B158" s="311"/>
    </row>
    <row r="159" spans="1:2" ht="13.5">
      <c r="A159" s="390" t="s">
        <v>310</v>
      </c>
      <c r="B159" s="319" t="s">
        <v>269</v>
      </c>
    </row>
    <row r="160" spans="1:2" ht="14.25" thickBot="1">
      <c r="A160" s="391"/>
      <c r="B160" s="307" t="s">
        <v>255</v>
      </c>
    </row>
    <row r="161" spans="1:2" ht="14.25" thickBot="1">
      <c r="A161" s="320" t="s">
        <v>71</v>
      </c>
      <c r="B161" s="321"/>
    </row>
    <row r="162" spans="1:2" ht="13.5">
      <c r="A162" s="312" t="s">
        <v>286</v>
      </c>
      <c r="B162" s="308">
        <v>82403200</v>
      </c>
    </row>
    <row r="163" spans="1:2" ht="13.5">
      <c r="A163" s="313" t="s">
        <v>287</v>
      </c>
      <c r="B163" s="314"/>
    </row>
    <row r="164" spans="1:2" ht="13.5">
      <c r="A164" s="315" t="s">
        <v>34</v>
      </c>
      <c r="B164" s="309">
        <v>38116100</v>
      </c>
    </row>
    <row r="165" spans="1:2" ht="13.5">
      <c r="A165" s="315" t="s">
        <v>58</v>
      </c>
      <c r="B165" s="309">
        <v>41226100</v>
      </c>
    </row>
    <row r="166" spans="1:2" ht="13.5">
      <c r="A166" s="315" t="s">
        <v>124</v>
      </c>
      <c r="B166" s="309">
        <v>3061000</v>
      </c>
    </row>
    <row r="167" spans="1:2" ht="13.5">
      <c r="A167" s="312"/>
      <c r="B167" s="314"/>
    </row>
    <row r="168" spans="1:2" ht="13.5">
      <c r="A168" s="312" t="s">
        <v>311</v>
      </c>
      <c r="B168" s="308">
        <v>234119300</v>
      </c>
    </row>
    <row r="169" spans="1:2" ht="13.5">
      <c r="A169" s="313"/>
      <c r="B169" s="314"/>
    </row>
    <row r="170" spans="1:2" ht="14.25" thickBot="1">
      <c r="A170" s="316" t="s">
        <v>290</v>
      </c>
      <c r="B170" s="310">
        <v>316522500</v>
      </c>
    </row>
    <row r="171" spans="1:2" ht="13.5">
      <c r="A171" s="322"/>
      <c r="B171" s="323"/>
    </row>
    <row r="172" spans="1:2" ht="13.5">
      <c r="A172"/>
      <c r="B172"/>
    </row>
  </sheetData>
  <sheetProtection/>
  <mergeCells count="21">
    <mergeCell ref="A1:A2"/>
    <mergeCell ref="A18:B18"/>
    <mergeCell ref="A20:B20"/>
    <mergeCell ref="A21:A22"/>
    <mergeCell ref="A74:B74"/>
    <mergeCell ref="A75:A76"/>
    <mergeCell ref="A91:B91"/>
    <mergeCell ref="A92:A93"/>
    <mergeCell ref="A35:B35"/>
    <mergeCell ref="A36:A37"/>
    <mergeCell ref="A53:B53"/>
    <mergeCell ref="A54:A55"/>
    <mergeCell ref="A159:A160"/>
    <mergeCell ref="A132:B132"/>
    <mergeCell ref="A133:A134"/>
    <mergeCell ref="A146:B146"/>
    <mergeCell ref="A147:A148"/>
    <mergeCell ref="A105:B105"/>
    <mergeCell ref="A106:A107"/>
    <mergeCell ref="A119:B119"/>
    <mergeCell ref="A120:A121"/>
  </mergeCells>
  <printOptions horizontalCentered="1"/>
  <pageMargins left="0.35433070866141736" right="0.15748031496062992" top="0.22" bottom="0.36" header="0.15748031496062992" footer="0.15748031496062992"/>
  <pageSetup horizontalDpi="600" verticalDpi="600" orientation="portrait" paperSize="9" scale="80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F144"/>
  <sheetViews>
    <sheetView zoomScaleSheetLayoutView="100" zoomScalePageLayoutView="0" workbookViewId="0" topLeftCell="A2">
      <selection activeCell="A3" sqref="A3:C3"/>
    </sheetView>
  </sheetViews>
  <sheetFormatPr defaultColWidth="9.140625" defaultRowHeight="12.75"/>
  <cols>
    <col min="1" max="1" width="5.28125" style="69" customWidth="1"/>
    <col min="2" max="2" width="82.00390625" style="2" customWidth="1"/>
    <col min="3" max="3" width="7.28125" style="1" customWidth="1"/>
    <col min="4" max="4" width="12.00390625" style="2" customWidth="1"/>
    <col min="5" max="16384" width="9.140625" style="2" customWidth="1"/>
  </cols>
  <sheetData>
    <row r="5" spans="2:3" ht="15">
      <c r="B5" s="7" t="s">
        <v>1</v>
      </c>
      <c r="C5" s="6"/>
    </row>
    <row r="6" spans="2:4" ht="13.5">
      <c r="B6" s="7" t="s">
        <v>2</v>
      </c>
      <c r="C6" s="378"/>
      <c r="D6" s="378"/>
    </row>
    <row r="7" spans="2:4" ht="13.5">
      <c r="B7" s="4"/>
      <c r="C7" s="378" t="s">
        <v>56</v>
      </c>
      <c r="D7" s="378"/>
    </row>
    <row r="8" spans="2:4" ht="15">
      <c r="B8" s="291"/>
      <c r="D8" s="7"/>
    </row>
    <row r="9" spans="1:4" ht="15">
      <c r="A9" s="369" t="s">
        <v>314</v>
      </c>
      <c r="B9" s="369"/>
      <c r="C9" s="369"/>
      <c r="D9" s="369"/>
    </row>
    <row r="10" spans="1:4" ht="12.75" customHeight="1">
      <c r="A10" s="373" t="s">
        <v>262</v>
      </c>
      <c r="B10" s="373"/>
      <c r="C10" s="373"/>
      <c r="D10" s="373"/>
    </row>
    <row r="11" spans="1:4" ht="13.5">
      <c r="A11" s="377"/>
      <c r="B11" s="377"/>
      <c r="C11" s="377"/>
      <c r="D11" s="8"/>
    </row>
    <row r="12" ht="14.25" thickBot="1">
      <c r="B12" s="12"/>
    </row>
    <row r="13" spans="1:4" s="13" customFormat="1" ht="11.25" customHeight="1">
      <c r="A13" s="375" t="s">
        <v>63</v>
      </c>
      <c r="B13" s="364" t="s">
        <v>32</v>
      </c>
      <c r="C13" s="364" t="s">
        <v>0</v>
      </c>
      <c r="D13" s="379" t="s">
        <v>313</v>
      </c>
    </row>
    <row r="14" spans="1:4" s="16" customFormat="1" ht="12" customHeight="1" thickBot="1">
      <c r="A14" s="376"/>
      <c r="B14" s="365"/>
      <c r="C14" s="365"/>
      <c r="D14" s="380"/>
    </row>
    <row r="15" spans="1:4" s="13" customFormat="1" ht="12" thickBot="1">
      <c r="A15" s="93"/>
      <c r="B15" s="94" t="s">
        <v>33</v>
      </c>
      <c r="C15" s="94"/>
      <c r="D15" s="95">
        <v>1</v>
      </c>
    </row>
    <row r="16" spans="1:4" ht="13.5">
      <c r="A16" s="73"/>
      <c r="B16" s="21"/>
      <c r="C16" s="22"/>
      <c r="D16" s="65"/>
    </row>
    <row r="17" spans="1:4" s="8" customFormat="1" ht="13.5">
      <c r="A17" s="271" t="s">
        <v>106</v>
      </c>
      <c r="B17" s="272" t="s">
        <v>107</v>
      </c>
      <c r="C17" s="284" t="s">
        <v>3</v>
      </c>
      <c r="D17" s="275">
        <f>+D19+D20+D27</f>
        <v>0</v>
      </c>
    </row>
    <row r="18" spans="1:4" ht="13.5" hidden="1">
      <c r="A18" s="32"/>
      <c r="B18" s="33"/>
      <c r="C18" s="34"/>
      <c r="D18" s="60"/>
    </row>
    <row r="19" spans="1:4" s="8" customFormat="1" ht="13.5" hidden="1">
      <c r="A19" s="38" t="s">
        <v>26</v>
      </c>
      <c r="B19" s="27" t="s">
        <v>120</v>
      </c>
      <c r="C19" s="34"/>
      <c r="D19" s="51">
        <v>0</v>
      </c>
    </row>
    <row r="20" spans="1:4" s="8" customFormat="1" ht="13.5" hidden="1">
      <c r="A20" s="38" t="s">
        <v>27</v>
      </c>
      <c r="B20" s="27" t="s">
        <v>121</v>
      </c>
      <c r="C20" s="28"/>
      <c r="D20" s="51">
        <f>SUM(D21:D26)</f>
        <v>0</v>
      </c>
    </row>
    <row r="21" spans="1:4" ht="13.5" hidden="1">
      <c r="A21" s="40" t="s">
        <v>28</v>
      </c>
      <c r="B21" s="33" t="s">
        <v>113</v>
      </c>
      <c r="C21" s="34" t="s">
        <v>4</v>
      </c>
      <c r="D21" s="42"/>
    </row>
    <row r="22" spans="1:4" ht="13.5" hidden="1">
      <c r="A22" s="40" t="s">
        <v>29</v>
      </c>
      <c r="B22" s="33" t="s">
        <v>114</v>
      </c>
      <c r="C22" s="34" t="s">
        <v>5</v>
      </c>
      <c r="D22" s="42"/>
    </row>
    <row r="23" spans="1:4" ht="13.5" hidden="1">
      <c r="A23" s="40" t="s">
        <v>30</v>
      </c>
      <c r="B23" s="33" t="s">
        <v>115</v>
      </c>
      <c r="C23" s="34" t="s">
        <v>6</v>
      </c>
      <c r="D23" s="42"/>
    </row>
    <row r="24" spans="1:4" ht="13.5" hidden="1">
      <c r="A24" s="40" t="s">
        <v>31</v>
      </c>
      <c r="B24" s="33" t="s">
        <v>116</v>
      </c>
      <c r="C24" s="34" t="s">
        <v>7</v>
      </c>
      <c r="D24" s="42"/>
    </row>
    <row r="25" spans="1:4" ht="13.5" hidden="1">
      <c r="A25" s="40" t="s">
        <v>59</v>
      </c>
      <c r="B25" s="33" t="s">
        <v>117</v>
      </c>
      <c r="C25" s="34" t="s">
        <v>22</v>
      </c>
      <c r="D25" s="60"/>
    </row>
    <row r="26" spans="1:4" ht="13.5" hidden="1">
      <c r="A26" s="40" t="s">
        <v>38</v>
      </c>
      <c r="B26" s="33" t="s">
        <v>118</v>
      </c>
      <c r="C26" s="34" t="s">
        <v>23</v>
      </c>
      <c r="D26" s="60"/>
    </row>
    <row r="27" spans="1:4" s="8" customFormat="1" ht="13.5" hidden="1">
      <c r="A27" s="38" t="s">
        <v>39</v>
      </c>
      <c r="B27" s="27" t="s">
        <v>119</v>
      </c>
      <c r="C27" s="28" t="s">
        <v>24</v>
      </c>
      <c r="D27" s="51"/>
    </row>
    <row r="28" spans="1:4" ht="13.5">
      <c r="A28" s="40"/>
      <c r="B28" s="33"/>
      <c r="C28" s="34"/>
      <c r="D28" s="60"/>
    </row>
    <row r="29" spans="1:4" s="8" customFormat="1" ht="13.5">
      <c r="A29" s="276" t="s">
        <v>108</v>
      </c>
      <c r="B29" s="272" t="s">
        <v>109</v>
      </c>
      <c r="C29" s="284" t="s">
        <v>8</v>
      </c>
      <c r="D29" s="275">
        <f>+D31+D43</f>
        <v>0</v>
      </c>
    </row>
    <row r="30" spans="1:4" ht="13.5" hidden="1">
      <c r="A30" s="40"/>
      <c r="B30" s="33"/>
      <c r="C30" s="34"/>
      <c r="D30" s="60"/>
    </row>
    <row r="31" spans="1:4" s="8" customFormat="1" ht="13.5" hidden="1">
      <c r="A31" s="38" t="s">
        <v>26</v>
      </c>
      <c r="B31" s="27" t="s">
        <v>62</v>
      </c>
      <c r="C31" s="28"/>
      <c r="D31" s="51">
        <f>+D32+D36</f>
        <v>0</v>
      </c>
    </row>
    <row r="32" spans="1:4" ht="13.5" hidden="1">
      <c r="A32" s="38" t="s">
        <v>130</v>
      </c>
      <c r="B32" s="44" t="s">
        <v>34</v>
      </c>
      <c r="C32" s="28"/>
      <c r="D32" s="51">
        <f>D33+D34+D35</f>
        <v>0</v>
      </c>
    </row>
    <row r="33" spans="1:4" ht="13.5" hidden="1">
      <c r="A33" s="40" t="s">
        <v>132</v>
      </c>
      <c r="B33" s="45" t="s">
        <v>110</v>
      </c>
      <c r="C33" s="34" t="s">
        <v>9</v>
      </c>
      <c r="D33" s="42"/>
    </row>
    <row r="34" spans="1:4" s="8" customFormat="1" ht="13.5" hidden="1">
      <c r="A34" s="81" t="s">
        <v>131</v>
      </c>
      <c r="B34" s="45" t="s">
        <v>111</v>
      </c>
      <c r="C34" s="46" t="s">
        <v>10</v>
      </c>
      <c r="D34" s="42"/>
    </row>
    <row r="35" spans="1:4" ht="13.5" hidden="1">
      <c r="A35" s="40" t="s">
        <v>138</v>
      </c>
      <c r="B35" s="45" t="s">
        <v>112</v>
      </c>
      <c r="C35" s="34" t="s">
        <v>11</v>
      </c>
      <c r="D35" s="42"/>
    </row>
    <row r="36" spans="1:4" ht="13.5" hidden="1">
      <c r="A36" s="79" t="s">
        <v>133</v>
      </c>
      <c r="B36" s="44" t="s">
        <v>58</v>
      </c>
      <c r="C36" s="28"/>
      <c r="D36" s="48">
        <f>D37+D42</f>
        <v>0</v>
      </c>
    </row>
    <row r="37" spans="1:4" ht="13.5" hidden="1">
      <c r="A37" s="81" t="s">
        <v>134</v>
      </c>
      <c r="B37" s="45" t="s">
        <v>58</v>
      </c>
      <c r="C37" s="34" t="s">
        <v>12</v>
      </c>
      <c r="D37" s="42"/>
    </row>
    <row r="38" spans="1:4" ht="13.5" hidden="1">
      <c r="A38" s="81" t="s">
        <v>135</v>
      </c>
      <c r="B38" s="45" t="s">
        <v>128</v>
      </c>
      <c r="C38" s="34" t="s">
        <v>129</v>
      </c>
      <c r="D38" s="42"/>
    </row>
    <row r="39" spans="1:4" ht="13.5" hidden="1">
      <c r="A39" s="81" t="s">
        <v>136</v>
      </c>
      <c r="B39" s="45" t="s">
        <v>126</v>
      </c>
      <c r="C39" s="34"/>
      <c r="D39" s="42"/>
    </row>
    <row r="40" spans="1:4" ht="13.5" hidden="1">
      <c r="A40" s="81"/>
      <c r="B40" s="83" t="s">
        <v>127</v>
      </c>
      <c r="C40" s="34" t="s">
        <v>21</v>
      </c>
      <c r="D40" s="42"/>
    </row>
    <row r="41" spans="1:4" ht="13.5">
      <c r="A41" s="81"/>
      <c r="B41" s="83" t="s">
        <v>321</v>
      </c>
      <c r="C41" s="34" t="s">
        <v>24</v>
      </c>
      <c r="D41" s="42"/>
    </row>
    <row r="42" spans="1:4" ht="13.5" hidden="1">
      <c r="A42" s="81" t="s">
        <v>320</v>
      </c>
      <c r="B42" s="49" t="s">
        <v>125</v>
      </c>
      <c r="C42" s="34" t="s">
        <v>13</v>
      </c>
      <c r="D42" s="42"/>
    </row>
    <row r="43" spans="1:4" ht="13.5" hidden="1">
      <c r="A43" s="38" t="s">
        <v>27</v>
      </c>
      <c r="B43" s="27" t="s">
        <v>124</v>
      </c>
      <c r="C43" s="28"/>
      <c r="D43" s="48">
        <f>SUM(D44:D45)</f>
        <v>0</v>
      </c>
    </row>
    <row r="44" spans="1:4" ht="13.5" hidden="1">
      <c r="A44" s="40" t="s">
        <v>36</v>
      </c>
      <c r="B44" s="50" t="s">
        <v>122</v>
      </c>
      <c r="C44" s="34" t="s">
        <v>146</v>
      </c>
      <c r="D44" s="42"/>
    </row>
    <row r="45" spans="1:4" ht="13.5" hidden="1">
      <c r="A45" s="40" t="s">
        <v>37</v>
      </c>
      <c r="B45" s="50" t="s">
        <v>123</v>
      </c>
      <c r="C45" s="34" t="s">
        <v>14</v>
      </c>
      <c r="D45" s="42"/>
    </row>
    <row r="46" spans="1:4" ht="13.5" hidden="1">
      <c r="A46" s="40"/>
      <c r="B46" s="33"/>
      <c r="C46" s="34"/>
      <c r="D46" s="42"/>
    </row>
    <row r="47" spans="1:4" ht="13.5" hidden="1">
      <c r="A47" s="40"/>
      <c r="B47" s="27" t="s">
        <v>15</v>
      </c>
      <c r="C47" s="34"/>
      <c r="D47" s="42"/>
    </row>
    <row r="48" spans="1:4" s="8" customFormat="1" ht="13.5" hidden="1">
      <c r="A48" s="38"/>
      <c r="B48" s="27" t="s">
        <v>57</v>
      </c>
      <c r="C48" s="28"/>
      <c r="D48" s="48">
        <f>+D49+D50</f>
        <v>0</v>
      </c>
    </row>
    <row r="49" spans="1:4" ht="13.5" hidden="1">
      <c r="A49" s="40"/>
      <c r="B49" s="33" t="s">
        <v>16</v>
      </c>
      <c r="C49" s="34"/>
      <c r="D49" s="42"/>
    </row>
    <row r="50" spans="1:4" ht="13.5" hidden="1">
      <c r="A50" s="40"/>
      <c r="B50" s="33" t="s">
        <v>17</v>
      </c>
      <c r="C50" s="34"/>
      <c r="D50" s="42"/>
    </row>
    <row r="51" spans="1:4" s="8" customFormat="1" ht="13.5" hidden="1">
      <c r="A51" s="38"/>
      <c r="B51" s="27" t="s">
        <v>73</v>
      </c>
      <c r="C51" s="28"/>
      <c r="D51" s="48">
        <v>0</v>
      </c>
    </row>
    <row r="52" spans="1:4" ht="13.5">
      <c r="A52" s="40"/>
      <c r="B52" s="33"/>
      <c r="C52" s="34"/>
      <c r="D52" s="42"/>
    </row>
    <row r="53" spans="1:4" s="8" customFormat="1" ht="13.5">
      <c r="A53" s="276" t="s">
        <v>140</v>
      </c>
      <c r="B53" s="272" t="s">
        <v>141</v>
      </c>
      <c r="C53" s="284" t="s">
        <v>45</v>
      </c>
      <c r="D53" s="275">
        <f>+D55+D58+D60</f>
        <v>0</v>
      </c>
    </row>
    <row r="54" spans="1:4" s="8" customFormat="1" ht="13.5">
      <c r="A54" s="38"/>
      <c r="B54" s="27"/>
      <c r="C54" s="28"/>
      <c r="D54" s="51"/>
    </row>
    <row r="55" spans="1:4" s="8" customFormat="1" ht="13.5">
      <c r="A55" s="38" t="s">
        <v>51</v>
      </c>
      <c r="B55" s="27" t="s">
        <v>97</v>
      </c>
      <c r="C55" s="84" t="s">
        <v>139</v>
      </c>
      <c r="D55" s="51">
        <f>SUM(D56:D56)</f>
        <v>0</v>
      </c>
    </row>
    <row r="56" spans="1:4" ht="13.5">
      <c r="A56" s="40"/>
      <c r="B56" s="33" t="s">
        <v>46</v>
      </c>
      <c r="C56" s="34" t="s">
        <v>47</v>
      </c>
      <c r="D56" s="60"/>
    </row>
    <row r="57" spans="1:4" ht="13.5">
      <c r="A57" s="40"/>
      <c r="B57" s="33" t="s">
        <v>95</v>
      </c>
      <c r="C57" s="34" t="s">
        <v>96</v>
      </c>
      <c r="D57" s="60"/>
    </row>
    <row r="58" spans="1:4" ht="13.5">
      <c r="A58" s="38" t="s">
        <v>52</v>
      </c>
      <c r="B58" s="52" t="s">
        <v>93</v>
      </c>
      <c r="C58" s="53" t="s">
        <v>91</v>
      </c>
      <c r="D58" s="37">
        <f>+D59</f>
        <v>0</v>
      </c>
    </row>
    <row r="59" spans="1:6" ht="13.5">
      <c r="A59" s="40"/>
      <c r="B59" s="33" t="s">
        <v>258</v>
      </c>
      <c r="C59" s="55" t="s">
        <v>260</v>
      </c>
      <c r="D59" s="37"/>
      <c r="F59" s="43"/>
    </row>
    <row r="60" spans="1:4" ht="12" customHeight="1">
      <c r="A60" s="38" t="s">
        <v>98</v>
      </c>
      <c r="B60" s="27" t="s">
        <v>150</v>
      </c>
      <c r="C60" s="28" t="s">
        <v>76</v>
      </c>
      <c r="D60" s="51">
        <f>SUM(D61:D61)</f>
        <v>0</v>
      </c>
    </row>
    <row r="61" spans="1:4" ht="13.5">
      <c r="A61" s="40"/>
      <c r="B61" s="33" t="s">
        <v>258</v>
      </c>
      <c r="C61" s="34" t="s">
        <v>257</v>
      </c>
      <c r="D61" s="60"/>
    </row>
    <row r="62" spans="1:4" ht="13.5">
      <c r="A62" s="40"/>
      <c r="B62" s="33"/>
      <c r="C62" s="34"/>
      <c r="D62" s="60"/>
    </row>
    <row r="63" spans="1:4" ht="13.5">
      <c r="A63" s="276" t="s">
        <v>142</v>
      </c>
      <c r="B63" s="272" t="s">
        <v>144</v>
      </c>
      <c r="C63" s="285" t="s">
        <v>48</v>
      </c>
      <c r="D63" s="279">
        <f>D17-D29+D53</f>
        <v>0</v>
      </c>
    </row>
    <row r="64" spans="1:4" ht="13.5">
      <c r="A64" s="38"/>
      <c r="B64" s="33"/>
      <c r="C64" s="57"/>
      <c r="D64" s="90">
        <f>+D63+D65</f>
        <v>0</v>
      </c>
    </row>
    <row r="65" spans="1:4" ht="14.25" thickBot="1">
      <c r="A65" s="276" t="s">
        <v>143</v>
      </c>
      <c r="B65" s="272" t="s">
        <v>145</v>
      </c>
      <c r="C65" s="287" t="s">
        <v>18</v>
      </c>
      <c r="D65" s="290">
        <f>+D66+D68</f>
        <v>0</v>
      </c>
    </row>
    <row r="66" spans="1:4" ht="14.25" hidden="1" thickBot="1">
      <c r="A66" s="40" t="s">
        <v>53</v>
      </c>
      <c r="B66" s="27" t="s">
        <v>101</v>
      </c>
      <c r="C66" s="58" t="s">
        <v>102</v>
      </c>
      <c r="D66" s="283">
        <f>+D67</f>
        <v>0</v>
      </c>
    </row>
    <row r="67" spans="1:4" ht="14.25" hidden="1" thickBot="1">
      <c r="A67" s="106"/>
      <c r="B67" s="107" t="s">
        <v>103</v>
      </c>
      <c r="C67" s="59" t="s">
        <v>104</v>
      </c>
      <c r="D67" s="56"/>
    </row>
    <row r="68" spans="1:4" ht="14.25" hidden="1" thickBot="1">
      <c r="A68" s="40" t="s">
        <v>105</v>
      </c>
      <c r="B68" s="27" t="s">
        <v>19</v>
      </c>
      <c r="C68" s="28" t="s">
        <v>20</v>
      </c>
      <c r="D68" s="51">
        <f>D69</f>
        <v>0</v>
      </c>
    </row>
    <row r="69" spans="1:4" ht="14.25" hidden="1" thickBot="1">
      <c r="A69" s="113"/>
      <c r="B69" s="61" t="s">
        <v>49</v>
      </c>
      <c r="C69" s="119"/>
      <c r="D69" s="120"/>
    </row>
    <row r="70" spans="1:4" ht="13.5">
      <c r="A70" s="374"/>
      <c r="B70" s="374"/>
      <c r="C70" s="374"/>
      <c r="D70" s="43"/>
    </row>
    <row r="71" spans="1:3" ht="13.5">
      <c r="A71" s="126"/>
      <c r="B71" s="123"/>
      <c r="C71" s="2"/>
    </row>
    <row r="72" spans="1:3" ht="13.5">
      <c r="A72" s="125" t="s">
        <v>75</v>
      </c>
      <c r="B72" s="123"/>
      <c r="C72" s="2"/>
    </row>
    <row r="73" spans="1:3" ht="13.5">
      <c r="A73" s="127" t="s">
        <v>90</v>
      </c>
      <c r="B73" s="124"/>
      <c r="C73" s="2"/>
    </row>
    <row r="74" spans="1:3" ht="13.5">
      <c r="A74" s="127"/>
      <c r="B74" s="124"/>
      <c r="C74" s="2"/>
    </row>
    <row r="75" spans="1:3" ht="13.5">
      <c r="A75" s="127"/>
      <c r="B75" s="124"/>
      <c r="C75" s="2"/>
    </row>
    <row r="76" spans="1:3" ht="13.5">
      <c r="A76" s="2" t="s">
        <v>237</v>
      </c>
      <c r="B76" s="124"/>
      <c r="C76" s="2"/>
    </row>
    <row r="77" spans="1:3" ht="13.5">
      <c r="A77" s="128"/>
      <c r="B77" s="124"/>
      <c r="C77" s="2"/>
    </row>
    <row r="78" spans="1:3" ht="13.5">
      <c r="A78" s="125" t="s">
        <v>44</v>
      </c>
      <c r="B78" s="124"/>
      <c r="C78" s="2"/>
    </row>
    <row r="79" spans="1:3" ht="13.5">
      <c r="A79" s="85" t="s">
        <v>100</v>
      </c>
      <c r="C79" s="2"/>
    </row>
    <row r="80" spans="1:3" ht="13.5">
      <c r="A80" s="85"/>
      <c r="C80" s="2"/>
    </row>
    <row r="81" ht="13.5">
      <c r="D81" s="43"/>
    </row>
    <row r="82" ht="13.5">
      <c r="D82" s="43"/>
    </row>
    <row r="83" ht="13.5">
      <c r="D83" s="43"/>
    </row>
    <row r="84" spans="1:4" s="8" customFormat="1" ht="13.5">
      <c r="A84" s="69"/>
      <c r="B84" s="2"/>
      <c r="C84" s="1"/>
      <c r="D84" s="43"/>
    </row>
    <row r="85" ht="13.5">
      <c r="D85" s="43"/>
    </row>
    <row r="86" ht="13.5">
      <c r="D86" s="43"/>
    </row>
    <row r="87" ht="13.5">
      <c r="D87" s="43"/>
    </row>
    <row r="88" ht="13.5">
      <c r="D88" s="43"/>
    </row>
    <row r="89" ht="13.5">
      <c r="D89" s="43"/>
    </row>
    <row r="90" ht="13.5">
      <c r="D90" s="43"/>
    </row>
    <row r="91" ht="13.5">
      <c r="D91" s="43"/>
    </row>
    <row r="92" ht="13.5">
      <c r="D92" s="43"/>
    </row>
    <row r="93" ht="13.5">
      <c r="D93" s="43"/>
    </row>
    <row r="94" ht="13.5">
      <c r="D94" s="43"/>
    </row>
    <row r="95" ht="13.5">
      <c r="D95" s="43"/>
    </row>
    <row r="96" spans="1:4" ht="13.5">
      <c r="A96" s="85"/>
      <c r="C96" s="2"/>
      <c r="D96" s="43"/>
    </row>
    <row r="97" spans="1:4" ht="13.5">
      <c r="A97" s="85"/>
      <c r="C97" s="2"/>
      <c r="D97" s="43"/>
    </row>
    <row r="98" spans="1:4" ht="13.5">
      <c r="A98" s="85"/>
      <c r="C98" s="2"/>
      <c r="D98" s="43"/>
    </row>
    <row r="99" spans="1:4" ht="13.5">
      <c r="A99" s="85"/>
      <c r="C99" s="2"/>
      <c r="D99" s="43"/>
    </row>
    <row r="100" spans="1:4" ht="13.5">
      <c r="A100" s="85"/>
      <c r="C100" s="2"/>
      <c r="D100" s="43"/>
    </row>
    <row r="101" spans="1:4" ht="13.5">
      <c r="A101" s="85"/>
      <c r="C101" s="2"/>
      <c r="D101" s="43"/>
    </row>
    <row r="102" spans="1:4" ht="13.5">
      <c r="A102" s="85"/>
      <c r="C102" s="2"/>
      <c r="D102" s="43"/>
    </row>
    <row r="103" spans="1:4" ht="13.5">
      <c r="A103" s="85"/>
      <c r="C103" s="2"/>
      <c r="D103" s="43"/>
    </row>
    <row r="104" spans="1:4" ht="13.5">
      <c r="A104" s="85"/>
      <c r="C104" s="2"/>
      <c r="D104" s="43"/>
    </row>
    <row r="105" spans="1:4" ht="13.5">
      <c r="A105" s="85"/>
      <c r="C105" s="2"/>
      <c r="D105" s="43"/>
    </row>
    <row r="106" spans="1:4" ht="13.5">
      <c r="A106" s="85"/>
      <c r="C106" s="2"/>
      <c r="D106" s="43"/>
    </row>
    <row r="107" spans="1:4" ht="13.5">
      <c r="A107" s="85"/>
      <c r="C107" s="2"/>
      <c r="D107" s="43"/>
    </row>
    <row r="108" spans="1:4" ht="13.5">
      <c r="A108" s="85"/>
      <c r="C108" s="2"/>
      <c r="D108" s="43"/>
    </row>
    <row r="109" spans="1:4" ht="13.5">
      <c r="A109" s="85"/>
      <c r="C109" s="2"/>
      <c r="D109" s="43"/>
    </row>
    <row r="110" spans="1:4" ht="13.5">
      <c r="A110" s="85"/>
      <c r="C110" s="2"/>
      <c r="D110" s="43"/>
    </row>
    <row r="111" spans="1:4" ht="13.5">
      <c r="A111" s="85"/>
      <c r="C111" s="2"/>
      <c r="D111" s="43"/>
    </row>
    <row r="112" spans="1:4" ht="13.5">
      <c r="A112" s="85"/>
      <c r="C112" s="2"/>
      <c r="D112" s="43"/>
    </row>
    <row r="113" spans="1:4" ht="13.5">
      <c r="A113" s="85"/>
      <c r="C113" s="2"/>
      <c r="D113" s="43"/>
    </row>
    <row r="114" spans="1:4" ht="13.5">
      <c r="A114" s="85"/>
      <c r="C114" s="2"/>
      <c r="D114" s="43"/>
    </row>
    <row r="115" spans="1:4" ht="13.5">
      <c r="A115" s="85"/>
      <c r="C115" s="2"/>
      <c r="D115" s="43"/>
    </row>
    <row r="116" spans="1:4" ht="13.5">
      <c r="A116" s="85"/>
      <c r="C116" s="2"/>
      <c r="D116" s="43"/>
    </row>
    <row r="117" spans="1:4" ht="13.5">
      <c r="A117" s="85"/>
      <c r="C117" s="2"/>
      <c r="D117" s="43"/>
    </row>
    <row r="118" spans="1:4" ht="13.5">
      <c r="A118" s="85"/>
      <c r="C118" s="2"/>
      <c r="D118" s="43"/>
    </row>
    <row r="119" spans="1:4" ht="13.5">
      <c r="A119" s="85"/>
      <c r="C119" s="2"/>
      <c r="D119" s="43"/>
    </row>
    <row r="120" spans="1:4" ht="13.5">
      <c r="A120" s="85"/>
      <c r="C120" s="2"/>
      <c r="D120" s="43"/>
    </row>
    <row r="121" spans="1:4" ht="13.5">
      <c r="A121" s="85"/>
      <c r="C121" s="2"/>
      <c r="D121" s="43"/>
    </row>
    <row r="122" spans="1:4" ht="13.5">
      <c r="A122" s="85"/>
      <c r="C122" s="2"/>
      <c r="D122" s="43"/>
    </row>
    <row r="123" spans="1:4" ht="13.5">
      <c r="A123" s="85"/>
      <c r="C123" s="2"/>
      <c r="D123" s="43"/>
    </row>
    <row r="124" spans="1:4" ht="13.5">
      <c r="A124" s="85"/>
      <c r="C124" s="2"/>
      <c r="D124" s="43"/>
    </row>
    <row r="125" spans="1:4" ht="13.5">
      <c r="A125" s="85"/>
      <c r="C125" s="2"/>
      <c r="D125" s="43"/>
    </row>
    <row r="126" spans="1:4" ht="13.5">
      <c r="A126" s="85"/>
      <c r="C126" s="2"/>
      <c r="D126" s="43"/>
    </row>
    <row r="127" spans="1:4" ht="13.5">
      <c r="A127" s="85"/>
      <c r="C127" s="2"/>
      <c r="D127" s="43"/>
    </row>
    <row r="128" spans="1:4" ht="13.5">
      <c r="A128" s="85"/>
      <c r="C128" s="2"/>
      <c r="D128" s="43"/>
    </row>
    <row r="129" spans="1:4" ht="13.5">
      <c r="A129" s="85"/>
      <c r="C129" s="2"/>
      <c r="D129" s="43"/>
    </row>
    <row r="130" spans="1:4" ht="13.5">
      <c r="A130" s="85"/>
      <c r="C130" s="2"/>
      <c r="D130" s="43"/>
    </row>
    <row r="131" spans="1:4" ht="13.5">
      <c r="A131" s="85"/>
      <c r="C131" s="2"/>
      <c r="D131" s="43"/>
    </row>
    <row r="132" spans="1:4" ht="13.5">
      <c r="A132" s="85"/>
      <c r="C132" s="2"/>
      <c r="D132" s="43"/>
    </row>
    <row r="133" spans="1:4" ht="13.5">
      <c r="A133" s="85"/>
      <c r="C133" s="2"/>
      <c r="D133" s="43"/>
    </row>
    <row r="134" spans="1:4" ht="13.5">
      <c r="A134" s="85"/>
      <c r="C134" s="2"/>
      <c r="D134" s="43"/>
    </row>
    <row r="135" spans="1:4" ht="13.5">
      <c r="A135" s="85"/>
      <c r="C135" s="2"/>
      <c r="D135" s="43"/>
    </row>
    <row r="136" spans="1:4" ht="13.5">
      <c r="A136" s="85"/>
      <c r="C136" s="2"/>
      <c r="D136" s="43"/>
    </row>
    <row r="137" spans="1:4" ht="13.5">
      <c r="A137" s="85"/>
      <c r="C137" s="2"/>
      <c r="D137" s="43"/>
    </row>
    <row r="138" spans="1:4" ht="13.5">
      <c r="A138" s="85"/>
      <c r="C138" s="2"/>
      <c r="D138" s="43"/>
    </row>
    <row r="139" spans="1:4" ht="13.5">
      <c r="A139" s="85"/>
      <c r="C139" s="2"/>
      <c r="D139" s="43"/>
    </row>
    <row r="140" spans="1:4" ht="13.5">
      <c r="A140" s="85"/>
      <c r="C140" s="2"/>
      <c r="D140" s="43"/>
    </row>
    <row r="141" spans="1:4" ht="13.5">
      <c r="A141" s="85"/>
      <c r="C141" s="2"/>
      <c r="D141" s="43"/>
    </row>
    <row r="142" spans="1:4" ht="13.5">
      <c r="A142" s="85"/>
      <c r="C142" s="2"/>
      <c r="D142" s="43"/>
    </row>
    <row r="143" spans="1:4" ht="13.5">
      <c r="A143" s="85"/>
      <c r="C143" s="2"/>
      <c r="D143" s="43"/>
    </row>
    <row r="144" spans="1:4" ht="13.5">
      <c r="A144" s="85"/>
      <c r="C144" s="2"/>
      <c r="D144" s="43"/>
    </row>
  </sheetData>
  <sheetProtection/>
  <mergeCells count="10">
    <mergeCell ref="A70:C70"/>
    <mergeCell ref="A9:D9"/>
    <mergeCell ref="A10:D10"/>
    <mergeCell ref="C6:D6"/>
    <mergeCell ref="C7:D7"/>
    <mergeCell ref="A11:C11"/>
    <mergeCell ref="A13:A14"/>
    <mergeCell ref="B13:B14"/>
    <mergeCell ref="C13:C14"/>
    <mergeCell ref="D13:D14"/>
  </mergeCells>
  <printOptions horizontalCentered="1"/>
  <pageMargins left="0.68" right="0.2" top="0.49" bottom="0.37" header="0.17" footer="0.16"/>
  <pageSetup horizontalDpi="600" verticalDpi="600" orientation="portrait" paperSize="9" scale="80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5:D144"/>
  <sheetViews>
    <sheetView zoomScaleSheetLayoutView="100" zoomScalePageLayoutView="0" workbookViewId="0" topLeftCell="A1">
      <selection activeCell="B77" sqref="B77"/>
    </sheetView>
  </sheetViews>
  <sheetFormatPr defaultColWidth="9.140625" defaultRowHeight="12.75"/>
  <cols>
    <col min="1" max="1" width="5.28125" style="69" customWidth="1"/>
    <col min="2" max="2" width="82.00390625" style="2" customWidth="1"/>
    <col min="3" max="3" width="7.28125" style="1" customWidth="1"/>
    <col min="4" max="4" width="12.8515625" style="2" customWidth="1"/>
    <col min="5" max="16384" width="9.140625" style="2" customWidth="1"/>
  </cols>
  <sheetData>
    <row r="5" spans="2:3" ht="15">
      <c r="B5" s="7" t="s">
        <v>1</v>
      </c>
      <c r="C5" s="6"/>
    </row>
    <row r="6" spans="2:4" ht="13.5">
      <c r="B6" s="7" t="s">
        <v>2</v>
      </c>
      <c r="C6" s="378"/>
      <c r="D6" s="378"/>
    </row>
    <row r="7" spans="2:4" ht="13.5">
      <c r="B7" s="4"/>
      <c r="C7" s="378" t="s">
        <v>56</v>
      </c>
      <c r="D7" s="378"/>
    </row>
    <row r="8" spans="2:4" ht="15">
      <c r="B8" s="291"/>
      <c r="D8" s="7"/>
    </row>
    <row r="9" spans="1:3" ht="15">
      <c r="A9" s="369" t="s">
        <v>314</v>
      </c>
      <c r="B9" s="369"/>
      <c r="C9" s="369"/>
    </row>
    <row r="10" spans="1:3" ht="12.75" customHeight="1">
      <c r="A10" s="373" t="s">
        <v>261</v>
      </c>
      <c r="B10" s="373"/>
      <c r="C10" s="373"/>
    </row>
    <row r="11" spans="1:4" ht="13.5">
      <c r="A11" s="377"/>
      <c r="B11" s="377"/>
      <c r="C11" s="377"/>
      <c r="D11" s="8"/>
    </row>
    <row r="12" ht="14.25" thickBot="1">
      <c r="B12" s="12"/>
    </row>
    <row r="13" spans="1:4" s="13" customFormat="1" ht="11.25" customHeight="1">
      <c r="A13" s="375" t="s">
        <v>63</v>
      </c>
      <c r="B13" s="364" t="s">
        <v>32</v>
      </c>
      <c r="C13" s="364" t="s">
        <v>0</v>
      </c>
      <c r="D13" s="379" t="s">
        <v>313</v>
      </c>
    </row>
    <row r="14" spans="1:4" s="16" customFormat="1" ht="12" customHeight="1" thickBot="1">
      <c r="A14" s="376"/>
      <c r="B14" s="365"/>
      <c r="C14" s="365"/>
      <c r="D14" s="380"/>
    </row>
    <row r="15" spans="1:4" s="13" customFormat="1" ht="12" thickBot="1">
      <c r="A15" s="93"/>
      <c r="B15" s="94" t="s">
        <v>33</v>
      </c>
      <c r="C15" s="94"/>
      <c r="D15" s="95">
        <v>1</v>
      </c>
    </row>
    <row r="16" spans="1:4" ht="13.5">
      <c r="A16" s="73"/>
      <c r="B16" s="21"/>
      <c r="C16" s="22"/>
      <c r="D16" s="65"/>
    </row>
    <row r="17" spans="1:4" s="8" customFormat="1" ht="13.5">
      <c r="A17" s="271" t="s">
        <v>106</v>
      </c>
      <c r="B17" s="272" t="s">
        <v>107</v>
      </c>
      <c r="C17" s="284" t="s">
        <v>3</v>
      </c>
      <c r="D17" s="275">
        <f>+D19+D20+D27</f>
        <v>0</v>
      </c>
    </row>
    <row r="18" spans="1:4" ht="13.5">
      <c r="A18" s="32"/>
      <c r="B18" s="33"/>
      <c r="C18" s="34"/>
      <c r="D18" s="60"/>
    </row>
    <row r="19" spans="1:4" s="8" customFormat="1" ht="13.5" hidden="1">
      <c r="A19" s="38" t="s">
        <v>26</v>
      </c>
      <c r="B19" s="27" t="s">
        <v>120</v>
      </c>
      <c r="C19" s="34"/>
      <c r="D19" s="51">
        <v>0</v>
      </c>
    </row>
    <row r="20" spans="1:4" s="8" customFormat="1" ht="13.5" hidden="1">
      <c r="A20" s="38" t="s">
        <v>27</v>
      </c>
      <c r="B20" s="27" t="s">
        <v>121</v>
      </c>
      <c r="C20" s="28"/>
      <c r="D20" s="51">
        <f>SUM(D21:D26)</f>
        <v>0</v>
      </c>
    </row>
    <row r="21" spans="1:4" ht="13.5" hidden="1">
      <c r="A21" s="40" t="s">
        <v>28</v>
      </c>
      <c r="B21" s="33" t="s">
        <v>113</v>
      </c>
      <c r="C21" s="34" t="s">
        <v>4</v>
      </c>
      <c r="D21" s="42"/>
    </row>
    <row r="22" spans="1:4" ht="13.5" hidden="1">
      <c r="A22" s="40" t="s">
        <v>29</v>
      </c>
      <c r="B22" s="33" t="s">
        <v>114</v>
      </c>
      <c r="C22" s="34" t="s">
        <v>5</v>
      </c>
      <c r="D22" s="42"/>
    </row>
    <row r="23" spans="1:4" ht="13.5" hidden="1">
      <c r="A23" s="40" t="s">
        <v>30</v>
      </c>
      <c r="B23" s="33" t="s">
        <v>115</v>
      </c>
      <c r="C23" s="34" t="s">
        <v>6</v>
      </c>
      <c r="D23" s="42"/>
    </row>
    <row r="24" spans="1:4" ht="13.5" hidden="1">
      <c r="A24" s="40" t="s">
        <v>31</v>
      </c>
      <c r="B24" s="33" t="s">
        <v>116</v>
      </c>
      <c r="C24" s="34" t="s">
        <v>7</v>
      </c>
      <c r="D24" s="42"/>
    </row>
    <row r="25" spans="1:4" ht="13.5" hidden="1">
      <c r="A25" s="40" t="s">
        <v>59</v>
      </c>
      <c r="B25" s="33" t="s">
        <v>117</v>
      </c>
      <c r="C25" s="34" t="s">
        <v>22</v>
      </c>
      <c r="D25" s="60"/>
    </row>
    <row r="26" spans="1:4" ht="13.5" hidden="1">
      <c r="A26" s="40" t="s">
        <v>38</v>
      </c>
      <c r="B26" s="33" t="s">
        <v>118</v>
      </c>
      <c r="C26" s="34" t="s">
        <v>23</v>
      </c>
      <c r="D26" s="60"/>
    </row>
    <row r="27" spans="1:4" s="8" customFormat="1" ht="13.5" hidden="1">
      <c r="A27" s="38" t="s">
        <v>39</v>
      </c>
      <c r="B27" s="27" t="s">
        <v>119</v>
      </c>
      <c r="C27" s="28" t="s">
        <v>24</v>
      </c>
      <c r="D27" s="51"/>
    </row>
    <row r="28" spans="1:4" ht="13.5" hidden="1">
      <c r="A28" s="40"/>
      <c r="B28" s="33"/>
      <c r="C28" s="34"/>
      <c r="D28" s="60"/>
    </row>
    <row r="29" spans="1:4" s="8" customFormat="1" ht="13.5">
      <c r="A29" s="276" t="s">
        <v>108</v>
      </c>
      <c r="B29" s="272" t="s">
        <v>109</v>
      </c>
      <c r="C29" s="284" t="s">
        <v>8</v>
      </c>
      <c r="D29" s="275">
        <v>36257600</v>
      </c>
    </row>
    <row r="30" spans="1:4" ht="13.5" hidden="1">
      <c r="A30" s="40"/>
      <c r="B30" s="33"/>
      <c r="C30" s="34"/>
      <c r="D30" s="60"/>
    </row>
    <row r="31" spans="1:4" s="8" customFormat="1" ht="13.5" hidden="1">
      <c r="A31" s="38" t="s">
        <v>26</v>
      </c>
      <c r="B31" s="27" t="s">
        <v>62</v>
      </c>
      <c r="C31" s="28"/>
      <c r="D31" s="51">
        <f>+D32+D36</f>
        <v>13303561</v>
      </c>
    </row>
    <row r="32" spans="1:4" ht="13.5" hidden="1">
      <c r="A32" s="38" t="s">
        <v>130</v>
      </c>
      <c r="B32" s="44" t="s">
        <v>34</v>
      </c>
      <c r="C32" s="28"/>
      <c r="D32" s="51">
        <f>D33+D34+D35</f>
        <v>0</v>
      </c>
    </row>
    <row r="33" spans="1:4" ht="13.5" hidden="1">
      <c r="A33" s="40" t="s">
        <v>132</v>
      </c>
      <c r="B33" s="45" t="s">
        <v>110</v>
      </c>
      <c r="C33" s="34" t="s">
        <v>9</v>
      </c>
      <c r="D33" s="42"/>
    </row>
    <row r="34" spans="1:4" s="8" customFormat="1" ht="13.5" hidden="1">
      <c r="A34" s="81" t="s">
        <v>131</v>
      </c>
      <c r="B34" s="45" t="s">
        <v>111</v>
      </c>
      <c r="C34" s="46" t="s">
        <v>10</v>
      </c>
      <c r="D34" s="42"/>
    </row>
    <row r="35" spans="1:4" ht="13.5" hidden="1">
      <c r="A35" s="40" t="s">
        <v>138</v>
      </c>
      <c r="B35" s="45" t="s">
        <v>112</v>
      </c>
      <c r="C35" s="34" t="s">
        <v>11</v>
      </c>
      <c r="D35" s="42"/>
    </row>
    <row r="36" spans="1:4" ht="13.5" hidden="1">
      <c r="A36" s="79" t="s">
        <v>133</v>
      </c>
      <c r="B36" s="44" t="s">
        <v>58</v>
      </c>
      <c r="C36" s="28"/>
      <c r="D36" s="48">
        <f>D37+D42</f>
        <v>13303561</v>
      </c>
    </row>
    <row r="37" spans="1:4" ht="13.5" hidden="1">
      <c r="A37" s="81" t="s">
        <v>134</v>
      </c>
      <c r="B37" s="45" t="s">
        <v>58</v>
      </c>
      <c r="C37" s="34" t="s">
        <v>12</v>
      </c>
      <c r="D37" s="42">
        <v>13303561</v>
      </c>
    </row>
    <row r="38" spans="1:4" ht="13.5" hidden="1">
      <c r="A38" s="81" t="s">
        <v>135</v>
      </c>
      <c r="B38" s="45" t="s">
        <v>128</v>
      </c>
      <c r="C38" s="34" t="s">
        <v>129</v>
      </c>
      <c r="D38" s="42"/>
    </row>
    <row r="39" spans="1:4" ht="13.5" hidden="1">
      <c r="A39" s="81" t="s">
        <v>136</v>
      </c>
      <c r="B39" s="45" t="s">
        <v>126</v>
      </c>
      <c r="C39" s="34"/>
      <c r="D39" s="42"/>
    </row>
    <row r="40" spans="1:4" ht="13.5" hidden="1">
      <c r="A40" s="81"/>
      <c r="B40" s="83" t="s">
        <v>127</v>
      </c>
      <c r="C40" s="34" t="s">
        <v>21</v>
      </c>
      <c r="D40" s="42"/>
    </row>
    <row r="41" spans="1:4" ht="13.5">
      <c r="A41" s="81"/>
      <c r="B41" s="83" t="s">
        <v>321</v>
      </c>
      <c r="C41" s="34" t="s">
        <v>24</v>
      </c>
      <c r="D41" s="42"/>
    </row>
    <row r="42" spans="1:4" ht="13.5" hidden="1">
      <c r="A42" s="81" t="s">
        <v>320</v>
      </c>
      <c r="B42" s="49" t="s">
        <v>125</v>
      </c>
      <c r="C42" s="34" t="s">
        <v>13</v>
      </c>
      <c r="D42" s="42"/>
    </row>
    <row r="43" spans="1:4" ht="13.5" hidden="1">
      <c r="A43" s="38" t="s">
        <v>27</v>
      </c>
      <c r="B43" s="27" t="s">
        <v>124</v>
      </c>
      <c r="C43" s="28"/>
      <c r="D43" s="48">
        <f>SUM(D44:D45)</f>
        <v>0</v>
      </c>
    </row>
    <row r="44" spans="1:4" ht="13.5" hidden="1">
      <c r="A44" s="40" t="s">
        <v>36</v>
      </c>
      <c r="B44" s="50" t="s">
        <v>122</v>
      </c>
      <c r="C44" s="34" t="s">
        <v>146</v>
      </c>
      <c r="D44" s="42"/>
    </row>
    <row r="45" spans="1:4" ht="13.5" hidden="1">
      <c r="A45" s="40" t="s">
        <v>37</v>
      </c>
      <c r="B45" s="50" t="s">
        <v>123</v>
      </c>
      <c r="C45" s="34" t="s">
        <v>14</v>
      </c>
      <c r="D45" s="42"/>
    </row>
    <row r="46" spans="1:4" ht="13.5" hidden="1">
      <c r="A46" s="40"/>
      <c r="B46" s="33"/>
      <c r="C46" s="34"/>
      <c r="D46" s="42"/>
    </row>
    <row r="47" spans="1:4" ht="13.5" hidden="1">
      <c r="A47" s="40"/>
      <c r="B47" s="27" t="s">
        <v>15</v>
      </c>
      <c r="C47" s="34"/>
      <c r="D47" s="42"/>
    </row>
    <row r="48" spans="1:4" s="8" customFormat="1" ht="13.5" hidden="1">
      <c r="A48" s="38"/>
      <c r="B48" s="27" t="s">
        <v>57</v>
      </c>
      <c r="C48" s="28"/>
      <c r="D48" s="48">
        <f>+D49+D50</f>
        <v>0</v>
      </c>
    </row>
    <row r="49" spans="1:4" ht="13.5" hidden="1">
      <c r="A49" s="40"/>
      <c r="B49" s="33" t="s">
        <v>16</v>
      </c>
      <c r="C49" s="34"/>
      <c r="D49" s="42"/>
    </row>
    <row r="50" spans="1:4" ht="13.5" hidden="1">
      <c r="A50" s="40"/>
      <c r="B50" s="33" t="s">
        <v>17</v>
      </c>
      <c r="C50" s="34"/>
      <c r="D50" s="42"/>
    </row>
    <row r="51" spans="1:4" s="8" customFormat="1" ht="13.5" hidden="1">
      <c r="A51" s="38"/>
      <c r="B51" s="27" t="s">
        <v>73</v>
      </c>
      <c r="C51" s="28"/>
      <c r="D51" s="48">
        <v>0</v>
      </c>
    </row>
    <row r="52" spans="1:4" ht="13.5">
      <c r="A52" s="40"/>
      <c r="B52" s="33"/>
      <c r="C52" s="34"/>
      <c r="D52" s="42"/>
    </row>
    <row r="53" spans="1:4" s="8" customFormat="1" ht="13.5">
      <c r="A53" s="276" t="s">
        <v>140</v>
      </c>
      <c r="B53" s="272" t="s">
        <v>141</v>
      </c>
      <c r="C53" s="284" t="s">
        <v>45</v>
      </c>
      <c r="D53" s="275">
        <f>+D55+D58+D60</f>
        <v>36257600</v>
      </c>
    </row>
    <row r="54" spans="1:4" s="8" customFormat="1" ht="13.5">
      <c r="A54" s="38"/>
      <c r="B54" s="27"/>
      <c r="C54" s="28"/>
      <c r="D54" s="51"/>
    </row>
    <row r="55" spans="1:4" s="8" customFormat="1" ht="13.5">
      <c r="A55" s="38" t="s">
        <v>51</v>
      </c>
      <c r="B55" s="27" t="s">
        <v>97</v>
      </c>
      <c r="C55" s="84" t="s">
        <v>139</v>
      </c>
      <c r="D55" s="51">
        <f>SUM(D56:D56)</f>
        <v>0</v>
      </c>
    </row>
    <row r="56" spans="1:4" ht="13.5" hidden="1">
      <c r="A56" s="40"/>
      <c r="B56" s="33" t="s">
        <v>46</v>
      </c>
      <c r="C56" s="34" t="s">
        <v>47</v>
      </c>
      <c r="D56" s="60"/>
    </row>
    <row r="57" spans="1:4" ht="13.5" hidden="1">
      <c r="A57" s="40"/>
      <c r="B57" s="33" t="s">
        <v>95</v>
      </c>
      <c r="C57" s="34" t="s">
        <v>96</v>
      </c>
      <c r="D57" s="60"/>
    </row>
    <row r="58" spans="1:4" ht="13.5">
      <c r="A58" s="38" t="s">
        <v>52</v>
      </c>
      <c r="B58" s="52" t="s">
        <v>93</v>
      </c>
      <c r="C58" s="53" t="s">
        <v>91</v>
      </c>
      <c r="D58" s="37">
        <f>+D59</f>
        <v>36257600</v>
      </c>
    </row>
    <row r="59" spans="1:4" ht="13.5">
      <c r="A59" s="40"/>
      <c r="B59" s="33" t="s">
        <v>258</v>
      </c>
      <c r="C59" s="55" t="s">
        <v>260</v>
      </c>
      <c r="D59" s="37">
        <v>36257600</v>
      </c>
    </row>
    <row r="60" spans="1:4" ht="12" customHeight="1">
      <c r="A60" s="38" t="s">
        <v>98</v>
      </c>
      <c r="B60" s="27" t="s">
        <v>150</v>
      </c>
      <c r="C60" s="28" t="s">
        <v>76</v>
      </c>
      <c r="D60" s="51">
        <f>SUM(D61:D61)</f>
        <v>0</v>
      </c>
    </row>
    <row r="61" spans="1:4" ht="13.5" hidden="1">
      <c r="A61" s="40"/>
      <c r="B61" s="33" t="s">
        <v>258</v>
      </c>
      <c r="C61" s="34" t="s">
        <v>257</v>
      </c>
      <c r="D61" s="60"/>
    </row>
    <row r="62" spans="1:4" ht="13.5">
      <c r="A62" s="40"/>
      <c r="B62" s="33"/>
      <c r="C62" s="34"/>
      <c r="D62" s="60"/>
    </row>
    <row r="63" spans="1:4" ht="13.5">
      <c r="A63" s="276" t="s">
        <v>142</v>
      </c>
      <c r="B63" s="272" t="s">
        <v>144</v>
      </c>
      <c r="C63" s="285" t="s">
        <v>48</v>
      </c>
      <c r="D63" s="279">
        <f>D17-D29+D53</f>
        <v>0</v>
      </c>
    </row>
    <row r="64" spans="1:4" ht="13.5">
      <c r="A64" s="38"/>
      <c r="B64" s="33"/>
      <c r="C64" s="57"/>
      <c r="D64" s="90">
        <f>+D63+D65</f>
        <v>0</v>
      </c>
    </row>
    <row r="65" spans="1:4" ht="14.25" thickBot="1">
      <c r="A65" s="276" t="s">
        <v>143</v>
      </c>
      <c r="B65" s="272" t="s">
        <v>145</v>
      </c>
      <c r="C65" s="287" t="s">
        <v>18</v>
      </c>
      <c r="D65" s="290">
        <f>+D66+D68</f>
        <v>0</v>
      </c>
    </row>
    <row r="66" spans="1:4" ht="14.25" hidden="1" thickBot="1">
      <c r="A66" s="40" t="s">
        <v>53</v>
      </c>
      <c r="B66" s="27" t="s">
        <v>101</v>
      </c>
      <c r="C66" s="58" t="s">
        <v>102</v>
      </c>
      <c r="D66" s="283">
        <f>+D67</f>
        <v>0</v>
      </c>
    </row>
    <row r="67" spans="1:4" ht="14.25" hidden="1" thickBot="1">
      <c r="A67" s="106"/>
      <c r="B67" s="107" t="s">
        <v>103</v>
      </c>
      <c r="C67" s="59" t="s">
        <v>104</v>
      </c>
      <c r="D67" s="56"/>
    </row>
    <row r="68" spans="1:4" ht="14.25" hidden="1" thickBot="1">
      <c r="A68" s="40" t="s">
        <v>105</v>
      </c>
      <c r="B68" s="27" t="s">
        <v>19</v>
      </c>
      <c r="C68" s="28" t="s">
        <v>20</v>
      </c>
      <c r="D68" s="51">
        <f>D69</f>
        <v>0</v>
      </c>
    </row>
    <row r="69" spans="1:4" ht="14.25" hidden="1" thickBot="1">
      <c r="A69" s="113"/>
      <c r="B69" s="61" t="s">
        <v>49</v>
      </c>
      <c r="C69" s="119"/>
      <c r="D69" s="120"/>
    </row>
    <row r="70" spans="1:4" ht="13.5">
      <c r="A70" s="374"/>
      <c r="B70" s="374"/>
      <c r="C70" s="374"/>
      <c r="D70" s="43"/>
    </row>
    <row r="71" spans="1:3" ht="13.5">
      <c r="A71" s="126"/>
      <c r="B71" s="123"/>
      <c r="C71" s="2"/>
    </row>
    <row r="72" spans="1:3" ht="13.5">
      <c r="A72" s="125" t="s">
        <v>75</v>
      </c>
      <c r="B72" s="123"/>
      <c r="C72" s="2"/>
    </row>
    <row r="73" spans="1:3" ht="13.5">
      <c r="A73" s="127" t="s">
        <v>90</v>
      </c>
      <c r="B73" s="124"/>
      <c r="C73" s="2"/>
    </row>
    <row r="74" spans="1:3" ht="13.5">
      <c r="A74" s="127"/>
      <c r="B74" s="124"/>
      <c r="C74" s="2"/>
    </row>
    <row r="75" spans="1:3" ht="13.5">
      <c r="A75" s="2"/>
      <c r="B75" s="124"/>
      <c r="C75" s="2"/>
    </row>
    <row r="76" spans="1:3" ht="13.5">
      <c r="A76" s="2" t="s">
        <v>237</v>
      </c>
      <c r="B76" s="124"/>
      <c r="C76" s="2"/>
    </row>
    <row r="77" spans="1:3" ht="13.5">
      <c r="A77" s="128"/>
      <c r="B77" s="124"/>
      <c r="C77" s="2"/>
    </row>
    <row r="78" spans="1:3" ht="13.5">
      <c r="A78" s="125" t="s">
        <v>44</v>
      </c>
      <c r="B78" s="124"/>
      <c r="C78" s="2"/>
    </row>
    <row r="79" spans="1:3" ht="13.5">
      <c r="A79" s="85" t="s">
        <v>100</v>
      </c>
      <c r="C79" s="2"/>
    </row>
    <row r="80" spans="1:3" ht="13.5">
      <c r="A80" s="85"/>
      <c r="C80" s="2"/>
    </row>
    <row r="81" ht="13.5">
      <c r="D81" s="43"/>
    </row>
    <row r="82" ht="13.5">
      <c r="D82" s="43"/>
    </row>
    <row r="83" ht="13.5">
      <c r="D83" s="43"/>
    </row>
    <row r="84" spans="1:4" s="8" customFormat="1" ht="13.5">
      <c r="A84" s="69"/>
      <c r="B84" s="2"/>
      <c r="C84" s="1"/>
      <c r="D84" s="43"/>
    </row>
    <row r="85" ht="13.5">
      <c r="D85" s="43"/>
    </row>
    <row r="86" ht="13.5">
      <c r="D86" s="43"/>
    </row>
    <row r="87" ht="13.5">
      <c r="D87" s="43"/>
    </row>
    <row r="88" ht="13.5">
      <c r="D88" s="43"/>
    </row>
    <row r="89" ht="13.5">
      <c r="D89" s="43"/>
    </row>
    <row r="90" ht="13.5">
      <c r="D90" s="43"/>
    </row>
    <row r="91" ht="13.5">
      <c r="D91" s="43"/>
    </row>
    <row r="92" ht="13.5">
      <c r="D92" s="43"/>
    </row>
    <row r="93" ht="13.5">
      <c r="D93" s="43"/>
    </row>
    <row r="94" ht="13.5">
      <c r="D94" s="43"/>
    </row>
    <row r="95" ht="13.5">
      <c r="D95" s="43"/>
    </row>
    <row r="96" spans="1:4" ht="13.5">
      <c r="A96" s="85"/>
      <c r="C96" s="2"/>
      <c r="D96" s="43"/>
    </row>
    <row r="97" spans="1:4" ht="13.5">
      <c r="A97" s="85"/>
      <c r="C97" s="2"/>
      <c r="D97" s="43"/>
    </row>
    <row r="98" spans="1:4" ht="13.5">
      <c r="A98" s="85"/>
      <c r="C98" s="2"/>
      <c r="D98" s="43"/>
    </row>
    <row r="99" spans="1:4" ht="13.5">
      <c r="A99" s="85"/>
      <c r="C99" s="2"/>
      <c r="D99" s="43"/>
    </row>
    <row r="100" spans="1:4" ht="13.5">
      <c r="A100" s="85"/>
      <c r="C100" s="2"/>
      <c r="D100" s="43"/>
    </row>
    <row r="101" spans="1:4" ht="13.5">
      <c r="A101" s="85"/>
      <c r="C101" s="2"/>
      <c r="D101" s="43"/>
    </row>
    <row r="102" spans="1:4" ht="13.5">
      <c r="A102" s="85"/>
      <c r="C102" s="2"/>
      <c r="D102" s="43"/>
    </row>
    <row r="103" spans="1:4" ht="13.5">
      <c r="A103" s="85"/>
      <c r="C103" s="2"/>
      <c r="D103" s="43"/>
    </row>
    <row r="104" spans="1:4" ht="13.5">
      <c r="A104" s="85"/>
      <c r="C104" s="2"/>
      <c r="D104" s="43"/>
    </row>
    <row r="105" spans="1:4" ht="13.5">
      <c r="A105" s="85"/>
      <c r="C105" s="2"/>
      <c r="D105" s="43"/>
    </row>
    <row r="106" spans="1:4" ht="13.5">
      <c r="A106" s="85"/>
      <c r="C106" s="2"/>
      <c r="D106" s="43"/>
    </row>
    <row r="107" spans="1:4" ht="13.5">
      <c r="A107" s="85"/>
      <c r="C107" s="2"/>
      <c r="D107" s="43"/>
    </row>
    <row r="108" spans="1:4" ht="13.5">
      <c r="A108" s="85"/>
      <c r="C108" s="2"/>
      <c r="D108" s="43"/>
    </row>
    <row r="109" spans="1:4" ht="13.5">
      <c r="A109" s="85"/>
      <c r="C109" s="2"/>
      <c r="D109" s="43"/>
    </row>
    <row r="110" spans="1:4" ht="13.5">
      <c r="A110" s="85"/>
      <c r="C110" s="2"/>
      <c r="D110" s="43"/>
    </row>
    <row r="111" spans="1:4" ht="13.5">
      <c r="A111" s="85"/>
      <c r="C111" s="2"/>
      <c r="D111" s="43"/>
    </row>
    <row r="112" spans="1:4" ht="13.5">
      <c r="A112" s="85"/>
      <c r="C112" s="2"/>
      <c r="D112" s="43"/>
    </row>
    <row r="113" spans="1:4" ht="13.5">
      <c r="A113" s="85"/>
      <c r="C113" s="2"/>
      <c r="D113" s="43"/>
    </row>
    <row r="114" spans="1:4" ht="13.5">
      <c r="A114" s="85"/>
      <c r="C114" s="2"/>
      <c r="D114" s="43"/>
    </row>
    <row r="115" spans="1:4" ht="13.5">
      <c r="A115" s="85"/>
      <c r="C115" s="2"/>
      <c r="D115" s="43"/>
    </row>
    <row r="116" spans="1:4" ht="13.5">
      <c r="A116" s="85"/>
      <c r="C116" s="2"/>
      <c r="D116" s="43"/>
    </row>
    <row r="117" spans="1:4" ht="13.5">
      <c r="A117" s="85"/>
      <c r="C117" s="2"/>
      <c r="D117" s="43"/>
    </row>
    <row r="118" spans="1:4" ht="13.5">
      <c r="A118" s="85"/>
      <c r="C118" s="2"/>
      <c r="D118" s="43"/>
    </row>
    <row r="119" spans="1:4" ht="13.5">
      <c r="A119" s="85"/>
      <c r="C119" s="2"/>
      <c r="D119" s="43"/>
    </row>
    <row r="120" spans="1:4" ht="13.5">
      <c r="A120" s="85"/>
      <c r="C120" s="2"/>
      <c r="D120" s="43"/>
    </row>
    <row r="121" spans="1:4" ht="13.5">
      <c r="A121" s="85"/>
      <c r="C121" s="2"/>
      <c r="D121" s="43"/>
    </row>
    <row r="122" spans="1:4" ht="13.5">
      <c r="A122" s="85"/>
      <c r="C122" s="2"/>
      <c r="D122" s="43"/>
    </row>
    <row r="123" spans="1:4" ht="13.5">
      <c r="A123" s="85"/>
      <c r="C123" s="2"/>
      <c r="D123" s="43"/>
    </row>
    <row r="124" spans="1:4" ht="13.5">
      <c r="A124" s="85"/>
      <c r="C124" s="2"/>
      <c r="D124" s="43"/>
    </row>
    <row r="125" spans="1:4" ht="13.5">
      <c r="A125" s="85"/>
      <c r="C125" s="2"/>
      <c r="D125" s="43"/>
    </row>
    <row r="126" spans="1:4" ht="13.5">
      <c r="A126" s="85"/>
      <c r="C126" s="2"/>
      <c r="D126" s="43"/>
    </row>
    <row r="127" spans="1:4" ht="13.5">
      <c r="A127" s="85"/>
      <c r="C127" s="2"/>
      <c r="D127" s="43"/>
    </row>
    <row r="128" spans="1:4" ht="13.5">
      <c r="A128" s="85"/>
      <c r="C128" s="2"/>
      <c r="D128" s="43"/>
    </row>
    <row r="129" spans="1:4" ht="13.5">
      <c r="A129" s="85"/>
      <c r="C129" s="2"/>
      <c r="D129" s="43"/>
    </row>
    <row r="130" spans="1:4" ht="13.5">
      <c r="A130" s="85"/>
      <c r="C130" s="2"/>
      <c r="D130" s="43"/>
    </row>
    <row r="131" spans="1:4" ht="13.5">
      <c r="A131" s="85"/>
      <c r="C131" s="2"/>
      <c r="D131" s="43"/>
    </row>
    <row r="132" spans="1:4" ht="13.5">
      <c r="A132" s="85"/>
      <c r="C132" s="2"/>
      <c r="D132" s="43"/>
    </row>
    <row r="133" spans="1:4" ht="13.5">
      <c r="A133" s="85"/>
      <c r="C133" s="2"/>
      <c r="D133" s="43"/>
    </row>
    <row r="134" spans="1:4" ht="13.5">
      <c r="A134" s="85"/>
      <c r="C134" s="2"/>
      <c r="D134" s="43"/>
    </row>
    <row r="135" spans="1:4" ht="13.5">
      <c r="A135" s="85"/>
      <c r="C135" s="2"/>
      <c r="D135" s="43"/>
    </row>
    <row r="136" spans="1:4" ht="13.5">
      <c r="A136" s="85"/>
      <c r="C136" s="2"/>
      <c r="D136" s="43"/>
    </row>
    <row r="137" spans="1:4" ht="13.5">
      <c r="A137" s="85"/>
      <c r="C137" s="2"/>
      <c r="D137" s="43"/>
    </row>
    <row r="138" spans="1:4" ht="13.5">
      <c r="A138" s="85"/>
      <c r="C138" s="2"/>
      <c r="D138" s="43"/>
    </row>
    <row r="139" spans="1:4" ht="13.5">
      <c r="A139" s="85"/>
      <c r="C139" s="2"/>
      <c r="D139" s="43"/>
    </row>
    <row r="140" spans="1:4" ht="13.5">
      <c r="A140" s="85"/>
      <c r="C140" s="2"/>
      <c r="D140" s="43"/>
    </row>
    <row r="141" spans="1:4" ht="13.5">
      <c r="A141" s="85"/>
      <c r="C141" s="2"/>
      <c r="D141" s="43"/>
    </row>
    <row r="142" spans="1:4" ht="13.5">
      <c r="A142" s="85"/>
      <c r="C142" s="2"/>
      <c r="D142" s="43"/>
    </row>
    <row r="143" spans="1:4" ht="13.5">
      <c r="A143" s="85"/>
      <c r="C143" s="2"/>
      <c r="D143" s="43"/>
    </row>
    <row r="144" spans="1:4" ht="13.5">
      <c r="A144" s="85"/>
      <c r="C144" s="2"/>
      <c r="D144" s="43"/>
    </row>
  </sheetData>
  <sheetProtection/>
  <mergeCells count="10">
    <mergeCell ref="A70:C70"/>
    <mergeCell ref="C6:D6"/>
    <mergeCell ref="C7:D7"/>
    <mergeCell ref="A9:C9"/>
    <mergeCell ref="A10:C10"/>
    <mergeCell ref="A11:C11"/>
    <mergeCell ref="A13:A14"/>
    <mergeCell ref="B13:B14"/>
    <mergeCell ref="C13:C14"/>
    <mergeCell ref="D13:D14"/>
  </mergeCells>
  <printOptions horizontalCentered="1"/>
  <pageMargins left="0.68" right="0.2" top="0.49" bottom="0.37" header="0.17" footer="0.16"/>
  <pageSetup horizontalDpi="600" verticalDpi="600" orientation="portrait" paperSize="9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E140"/>
  <sheetViews>
    <sheetView zoomScaleSheetLayoutView="100" zoomScalePageLayoutView="0" workbookViewId="0" topLeftCell="A41">
      <selection activeCell="A3" sqref="A3:C3"/>
    </sheetView>
  </sheetViews>
  <sheetFormatPr defaultColWidth="9.140625" defaultRowHeight="12.75"/>
  <cols>
    <col min="1" max="1" width="5.28125" style="69" customWidth="1"/>
    <col min="2" max="2" width="84.57421875" style="2" customWidth="1"/>
    <col min="3" max="3" width="6.421875" style="1" bestFit="1" customWidth="1"/>
    <col min="4" max="4" width="14.57421875" style="2" customWidth="1"/>
    <col min="5" max="5" width="13.8515625" style="2" customWidth="1"/>
    <col min="6" max="16384" width="9.140625" style="2" customWidth="1"/>
  </cols>
  <sheetData>
    <row r="5" spans="2:3" ht="15">
      <c r="B5" s="7" t="s">
        <v>1</v>
      </c>
      <c r="C5" s="6"/>
    </row>
    <row r="6" spans="2:4" ht="13.5">
      <c r="B6" s="7" t="s">
        <v>2</v>
      </c>
      <c r="C6" s="378"/>
      <c r="D6" s="378"/>
    </row>
    <row r="7" spans="2:4" ht="13.5">
      <c r="B7" s="4"/>
      <c r="C7" s="378" t="s">
        <v>56</v>
      </c>
      <c r="D7" s="378"/>
    </row>
    <row r="8" spans="2:4" ht="15">
      <c r="B8" s="9"/>
      <c r="D8" s="7"/>
    </row>
    <row r="9" spans="1:4" ht="15">
      <c r="A9" s="369" t="s">
        <v>314</v>
      </c>
      <c r="B9" s="369"/>
      <c r="C9" s="369"/>
      <c r="D9" s="369"/>
    </row>
    <row r="10" spans="1:4" ht="12.75" customHeight="1">
      <c r="A10" s="373" t="s">
        <v>54</v>
      </c>
      <c r="B10" s="373"/>
      <c r="C10" s="373"/>
      <c r="D10" s="373"/>
    </row>
    <row r="11" spans="1:4" ht="13.5">
      <c r="A11" s="377"/>
      <c r="B11" s="377"/>
      <c r="C11" s="377"/>
      <c r="D11" s="8"/>
    </row>
    <row r="12" ht="14.25" thickBot="1">
      <c r="B12" s="12"/>
    </row>
    <row r="13" spans="1:4" s="13" customFormat="1" ht="11.25" customHeight="1">
      <c r="A13" s="375" t="s">
        <v>63</v>
      </c>
      <c r="B13" s="364" t="s">
        <v>32</v>
      </c>
      <c r="C13" s="364" t="s">
        <v>0</v>
      </c>
      <c r="D13" s="379" t="s">
        <v>313</v>
      </c>
    </row>
    <row r="14" spans="1:4" s="16" customFormat="1" ht="12" customHeight="1" thickBot="1">
      <c r="A14" s="376"/>
      <c r="B14" s="365"/>
      <c r="C14" s="365"/>
      <c r="D14" s="380"/>
    </row>
    <row r="15" spans="1:4" s="13" customFormat="1" ht="12" thickBot="1">
      <c r="A15" s="93"/>
      <c r="B15" s="94" t="s">
        <v>33</v>
      </c>
      <c r="C15" s="94"/>
      <c r="D15" s="95">
        <v>1</v>
      </c>
    </row>
    <row r="16" spans="1:4" ht="13.5">
      <c r="A16" s="73"/>
      <c r="B16" s="21"/>
      <c r="C16" s="22"/>
      <c r="D16" s="65"/>
    </row>
    <row r="17" spans="1:4" s="8" customFormat="1" ht="13.5">
      <c r="A17" s="271" t="s">
        <v>106</v>
      </c>
      <c r="B17" s="272" t="s">
        <v>107</v>
      </c>
      <c r="C17" s="284" t="s">
        <v>3</v>
      </c>
      <c r="D17" s="275">
        <f>+D20</f>
        <v>3834000</v>
      </c>
    </row>
    <row r="18" spans="1:4" ht="13.5">
      <c r="A18" s="32"/>
      <c r="B18" s="33"/>
      <c r="C18" s="34"/>
      <c r="D18" s="60"/>
    </row>
    <row r="19" spans="1:4" s="8" customFormat="1" ht="13.5">
      <c r="A19" s="38" t="s">
        <v>26</v>
      </c>
      <c r="B19" s="27" t="s">
        <v>120</v>
      </c>
      <c r="C19" s="34"/>
      <c r="D19" s="51">
        <v>0</v>
      </c>
    </row>
    <row r="20" spans="1:4" s="8" customFormat="1" ht="13.5">
      <c r="A20" s="38" t="s">
        <v>27</v>
      </c>
      <c r="B20" s="27" t="s">
        <v>121</v>
      </c>
      <c r="C20" s="28"/>
      <c r="D20" s="51">
        <f>SUM(D21:D26)</f>
        <v>3834000</v>
      </c>
    </row>
    <row r="21" spans="1:4" ht="13.5">
      <c r="A21" s="40" t="s">
        <v>28</v>
      </c>
      <c r="B21" s="33" t="s">
        <v>113</v>
      </c>
      <c r="C21" s="34" t="s">
        <v>4</v>
      </c>
      <c r="D21" s="42">
        <f>1402300-118300</f>
        <v>1284000</v>
      </c>
    </row>
    <row r="22" spans="1:4" ht="13.5">
      <c r="A22" s="40" t="s">
        <v>29</v>
      </c>
      <c r="B22" s="33" t="s">
        <v>114</v>
      </c>
      <c r="C22" s="34" t="s">
        <v>5</v>
      </c>
      <c r="D22" s="42">
        <v>200000</v>
      </c>
    </row>
    <row r="23" spans="1:4" ht="13.5">
      <c r="A23" s="40" t="s">
        <v>30</v>
      </c>
      <c r="B23" s="33" t="s">
        <v>115</v>
      </c>
      <c r="C23" s="34" t="s">
        <v>6</v>
      </c>
      <c r="D23" s="42">
        <v>300000</v>
      </c>
    </row>
    <row r="24" spans="1:4" ht="13.5">
      <c r="A24" s="40" t="s">
        <v>31</v>
      </c>
      <c r="B24" s="33" t="s">
        <v>116</v>
      </c>
      <c r="C24" s="34" t="s">
        <v>7</v>
      </c>
      <c r="D24" s="42">
        <v>50000</v>
      </c>
    </row>
    <row r="25" spans="1:4" ht="13.5">
      <c r="A25" s="40" t="s">
        <v>59</v>
      </c>
      <c r="B25" s="33" t="s">
        <v>117</v>
      </c>
      <c r="C25" s="34" t="s">
        <v>22</v>
      </c>
      <c r="D25" s="42">
        <v>-2500000</v>
      </c>
    </row>
    <row r="26" spans="1:4" ht="13.5">
      <c r="A26" s="40" t="s">
        <v>38</v>
      </c>
      <c r="B26" s="33" t="s">
        <v>118</v>
      </c>
      <c r="C26" s="34" t="s">
        <v>23</v>
      </c>
      <c r="D26" s="42">
        <v>4500000</v>
      </c>
    </row>
    <row r="27" spans="1:4" s="8" customFormat="1" ht="13.5" hidden="1">
      <c r="A27" s="38" t="s">
        <v>39</v>
      </c>
      <c r="B27" s="27" t="s">
        <v>119</v>
      </c>
      <c r="C27" s="28" t="s">
        <v>24</v>
      </c>
      <c r="D27" s="51"/>
    </row>
    <row r="28" spans="1:4" ht="13.5">
      <c r="A28" s="40"/>
      <c r="B28" s="33"/>
      <c r="C28" s="34"/>
      <c r="D28" s="60"/>
    </row>
    <row r="29" spans="1:4" s="8" customFormat="1" ht="13.5">
      <c r="A29" s="276" t="s">
        <v>108</v>
      </c>
      <c r="B29" s="272" t="s">
        <v>109</v>
      </c>
      <c r="C29" s="284" t="s">
        <v>8</v>
      </c>
      <c r="D29" s="275">
        <f>+D31+D43</f>
        <v>44925500</v>
      </c>
    </row>
    <row r="30" spans="1:4" ht="13.5">
      <c r="A30" s="40"/>
      <c r="B30" s="33"/>
      <c r="C30" s="34"/>
      <c r="D30" s="60"/>
    </row>
    <row r="31" spans="1:4" s="8" customFormat="1" ht="13.5">
      <c r="A31" s="38" t="s">
        <v>26</v>
      </c>
      <c r="B31" s="27" t="s">
        <v>62</v>
      </c>
      <c r="C31" s="28"/>
      <c r="D31" s="51">
        <f>+D32+D36</f>
        <v>19418000</v>
      </c>
    </row>
    <row r="32" spans="1:5" ht="13.5">
      <c r="A32" s="38" t="s">
        <v>130</v>
      </c>
      <c r="B32" s="44" t="s">
        <v>34</v>
      </c>
      <c r="C32" s="28"/>
      <c r="D32" s="51">
        <f>SUM(D33:D35)</f>
        <v>8614100</v>
      </c>
      <c r="E32" s="43"/>
    </row>
    <row r="33" spans="1:5" ht="13.5" hidden="1">
      <c r="A33" s="40" t="s">
        <v>132</v>
      </c>
      <c r="B33" s="45" t="s">
        <v>110</v>
      </c>
      <c r="C33" s="34" t="s">
        <v>9</v>
      </c>
      <c r="D33" s="60">
        <v>6414100</v>
      </c>
      <c r="E33" s="43"/>
    </row>
    <row r="34" spans="1:4" s="8" customFormat="1" ht="13.5" hidden="1">
      <c r="A34" s="81" t="s">
        <v>131</v>
      </c>
      <c r="B34" s="45" t="s">
        <v>111</v>
      </c>
      <c r="C34" s="46" t="s">
        <v>10</v>
      </c>
      <c r="D34" s="60">
        <v>500000</v>
      </c>
    </row>
    <row r="35" spans="1:4" ht="13.5" hidden="1">
      <c r="A35" s="40" t="s">
        <v>138</v>
      </c>
      <c r="B35" s="45" t="s">
        <v>112</v>
      </c>
      <c r="C35" s="34" t="s">
        <v>11</v>
      </c>
      <c r="D35" s="60">
        <v>1700000</v>
      </c>
    </row>
    <row r="36" spans="1:4" ht="13.5">
      <c r="A36" s="79" t="s">
        <v>133</v>
      </c>
      <c r="B36" s="44" t="s">
        <v>58</v>
      </c>
      <c r="C36" s="28"/>
      <c r="D36" s="87">
        <f>+D37+D38+D39+D41+D42</f>
        <v>10803900</v>
      </c>
    </row>
    <row r="37" spans="1:4" ht="13.5">
      <c r="A37" s="81" t="s">
        <v>134</v>
      </c>
      <c r="B37" s="45" t="s">
        <v>58</v>
      </c>
      <c r="C37" s="34" t="s">
        <v>12</v>
      </c>
      <c r="D37" s="60">
        <v>10166400</v>
      </c>
    </row>
    <row r="38" spans="1:4" ht="13.5">
      <c r="A38" s="81" t="s">
        <v>135</v>
      </c>
      <c r="B38" s="45" t="s">
        <v>128</v>
      </c>
      <c r="C38" s="34" t="s">
        <v>129</v>
      </c>
      <c r="D38" s="60">
        <v>200000</v>
      </c>
    </row>
    <row r="39" spans="1:4" ht="13.5" hidden="1">
      <c r="A39" s="81" t="s">
        <v>136</v>
      </c>
      <c r="B39" s="45" t="s">
        <v>126</v>
      </c>
      <c r="C39" s="34"/>
      <c r="D39" s="88">
        <f>+D40</f>
        <v>0</v>
      </c>
    </row>
    <row r="40" spans="1:4" ht="13.5" hidden="1">
      <c r="A40" s="81"/>
      <c r="B40" s="83" t="s">
        <v>127</v>
      </c>
      <c r="C40" s="34" t="s">
        <v>21</v>
      </c>
      <c r="D40" s="60"/>
    </row>
    <row r="41" spans="1:4" ht="13.5">
      <c r="A41" s="81" t="s">
        <v>137</v>
      </c>
      <c r="B41" s="334" t="s">
        <v>321</v>
      </c>
      <c r="C41" s="34" t="s">
        <v>24</v>
      </c>
      <c r="D41" s="60">
        <v>435000</v>
      </c>
    </row>
    <row r="42" spans="1:4" ht="13.5">
      <c r="A42" s="81" t="s">
        <v>320</v>
      </c>
      <c r="B42" s="49" t="s">
        <v>125</v>
      </c>
      <c r="C42" s="34" t="s">
        <v>13</v>
      </c>
      <c r="D42" s="60">
        <v>2500</v>
      </c>
    </row>
    <row r="43" spans="1:4" ht="13.5">
      <c r="A43" s="38" t="s">
        <v>27</v>
      </c>
      <c r="B43" s="27" t="s">
        <v>124</v>
      </c>
      <c r="C43" s="28"/>
      <c r="D43" s="87">
        <f>SUM(D44:D45)</f>
        <v>25507500</v>
      </c>
    </row>
    <row r="44" spans="1:4" ht="13.5">
      <c r="A44" s="40" t="s">
        <v>36</v>
      </c>
      <c r="B44" s="50" t="s">
        <v>122</v>
      </c>
      <c r="C44" s="34" t="s">
        <v>146</v>
      </c>
      <c r="D44" s="60">
        <f>(5768500+10000000)+9739000</f>
        <v>25507500</v>
      </c>
    </row>
    <row r="45" spans="1:4" ht="13.5" hidden="1">
      <c r="A45" s="40" t="s">
        <v>37</v>
      </c>
      <c r="B45" s="50" t="s">
        <v>123</v>
      </c>
      <c r="C45" s="34" t="s">
        <v>14</v>
      </c>
      <c r="D45" s="60"/>
    </row>
    <row r="46" spans="1:4" ht="13.5">
      <c r="A46" s="40"/>
      <c r="B46" s="33"/>
      <c r="C46" s="34"/>
      <c r="D46" s="42"/>
    </row>
    <row r="47" spans="1:4" ht="13.5">
      <c r="A47" s="40"/>
      <c r="B47" s="27" t="s">
        <v>15</v>
      </c>
      <c r="C47" s="34"/>
      <c r="D47" s="42"/>
    </row>
    <row r="48" spans="1:4" s="8" customFormat="1" ht="13.5">
      <c r="A48" s="38"/>
      <c r="B48" s="27" t="s">
        <v>57</v>
      </c>
      <c r="C48" s="28"/>
      <c r="D48" s="48">
        <f>+D49+D50</f>
        <v>651</v>
      </c>
    </row>
    <row r="49" spans="1:4" ht="13.5" hidden="1">
      <c r="A49" s="40"/>
      <c r="B49" s="33" t="s">
        <v>16</v>
      </c>
      <c r="C49" s="34"/>
      <c r="D49" s="60">
        <v>98</v>
      </c>
    </row>
    <row r="50" spans="1:4" ht="13.5" hidden="1">
      <c r="A50" s="40"/>
      <c r="B50" s="33" t="s">
        <v>17</v>
      </c>
      <c r="C50" s="34"/>
      <c r="D50" s="60">
        <v>553</v>
      </c>
    </row>
    <row r="51" spans="1:4" s="8" customFormat="1" ht="13.5" hidden="1">
      <c r="A51" s="38"/>
      <c r="B51" s="27" t="s">
        <v>73</v>
      </c>
      <c r="C51" s="28"/>
      <c r="D51" s="48">
        <f>+D33/D48/12</f>
        <v>821.0573476702508</v>
      </c>
    </row>
    <row r="52" spans="1:4" ht="13.5">
      <c r="A52" s="40"/>
      <c r="B52" s="33"/>
      <c r="C52" s="34"/>
      <c r="D52" s="42"/>
    </row>
    <row r="53" spans="1:4" s="8" customFormat="1" ht="13.5">
      <c r="A53" s="276" t="s">
        <v>140</v>
      </c>
      <c r="B53" s="272" t="s">
        <v>141</v>
      </c>
      <c r="C53" s="284" t="s">
        <v>45</v>
      </c>
      <c r="D53" s="275">
        <f>+D55+D58+D60</f>
        <v>41091500</v>
      </c>
    </row>
    <row r="54" spans="1:4" s="8" customFormat="1" ht="13.5">
      <c r="A54" s="38"/>
      <c r="B54" s="27"/>
      <c r="C54" s="28"/>
      <c r="D54" s="51"/>
    </row>
    <row r="55" spans="1:4" s="8" customFormat="1" ht="13.5">
      <c r="A55" s="38" t="s">
        <v>51</v>
      </c>
      <c r="B55" s="27" t="s">
        <v>97</v>
      </c>
      <c r="C55" s="84" t="s">
        <v>139</v>
      </c>
      <c r="D55" s="51">
        <f>SUM(D56:D57)</f>
        <v>78719100</v>
      </c>
    </row>
    <row r="56" spans="1:4" ht="13.5">
      <c r="A56" s="40"/>
      <c r="B56" s="33" t="s">
        <v>46</v>
      </c>
      <c r="C56" s="34" t="s">
        <v>47</v>
      </c>
      <c r="D56" s="60">
        <v>78719100</v>
      </c>
    </row>
    <row r="57" spans="1:4" ht="13.5" hidden="1">
      <c r="A57" s="40"/>
      <c r="B57" s="33" t="s">
        <v>95</v>
      </c>
      <c r="C57" s="34" t="s">
        <v>96</v>
      </c>
      <c r="D57" s="60"/>
    </row>
    <row r="58" spans="1:4" s="8" customFormat="1" ht="13.5">
      <c r="A58" s="38" t="s">
        <v>52</v>
      </c>
      <c r="B58" s="52" t="s">
        <v>93</v>
      </c>
      <c r="C58" s="53" t="s">
        <v>91</v>
      </c>
      <c r="D58" s="51">
        <f>+D59</f>
        <v>-36257600</v>
      </c>
    </row>
    <row r="59" spans="1:4" ht="13.5">
      <c r="A59" s="40"/>
      <c r="B59" s="54" t="s">
        <v>94</v>
      </c>
      <c r="C59" s="55" t="s">
        <v>92</v>
      </c>
      <c r="D59" s="60">
        <f>-УТС!D59-ВиК!D59</f>
        <v>-36257600</v>
      </c>
    </row>
    <row r="60" spans="1:4" ht="27">
      <c r="A60" s="38" t="s">
        <v>98</v>
      </c>
      <c r="B60" s="27" t="s">
        <v>79</v>
      </c>
      <c r="C60" s="28" t="s">
        <v>76</v>
      </c>
      <c r="D60" s="51">
        <f>+D61</f>
        <v>-1370000</v>
      </c>
    </row>
    <row r="61" spans="1:4" ht="13.5">
      <c r="A61" s="40"/>
      <c r="B61" s="33" t="s">
        <v>78</v>
      </c>
      <c r="C61" s="34" t="s">
        <v>77</v>
      </c>
      <c r="D61" s="60">
        <v>-1370000</v>
      </c>
    </row>
    <row r="62" spans="1:4" ht="13.5">
      <c r="A62" s="40"/>
      <c r="B62" s="33"/>
      <c r="C62" s="34"/>
      <c r="D62" s="60"/>
    </row>
    <row r="63" spans="1:4" ht="13.5">
      <c r="A63" s="276" t="s">
        <v>142</v>
      </c>
      <c r="B63" s="272" t="s">
        <v>144</v>
      </c>
      <c r="C63" s="285" t="s">
        <v>48</v>
      </c>
      <c r="D63" s="286">
        <f>+D17+D53-D29</f>
        <v>0</v>
      </c>
    </row>
    <row r="64" spans="1:4" ht="13.5">
      <c r="A64" s="38"/>
      <c r="B64" s="33"/>
      <c r="C64" s="57"/>
      <c r="D64" s="89">
        <f>+D63+D65</f>
        <v>0</v>
      </c>
    </row>
    <row r="65" spans="1:4" ht="14.25" thickBot="1">
      <c r="A65" s="296" t="s">
        <v>143</v>
      </c>
      <c r="B65" s="297" t="s">
        <v>145</v>
      </c>
      <c r="C65" s="298" t="s">
        <v>18</v>
      </c>
      <c r="D65" s="290">
        <f>+D68</f>
        <v>0</v>
      </c>
    </row>
    <row r="66" spans="1:4" ht="13.5" hidden="1">
      <c r="A66" s="293" t="s">
        <v>53</v>
      </c>
      <c r="B66" s="294" t="s">
        <v>101</v>
      </c>
      <c r="C66" s="295" t="s">
        <v>102</v>
      </c>
      <c r="D66" s="283"/>
    </row>
    <row r="67" spans="1:4" ht="13.5" hidden="1">
      <c r="A67" s="289"/>
      <c r="B67" s="107" t="s">
        <v>103</v>
      </c>
      <c r="C67" s="59" t="s">
        <v>104</v>
      </c>
      <c r="D67" s="56"/>
    </row>
    <row r="68" spans="1:4" ht="13.5" hidden="1">
      <c r="A68" s="38" t="s">
        <v>105</v>
      </c>
      <c r="B68" s="27" t="s">
        <v>19</v>
      </c>
      <c r="C68" s="28" t="s">
        <v>20</v>
      </c>
      <c r="D68" s="51">
        <f>D69</f>
        <v>0</v>
      </c>
    </row>
    <row r="69" spans="1:4" ht="14.25" hidden="1" thickBot="1">
      <c r="A69" s="113"/>
      <c r="B69" s="61" t="s">
        <v>49</v>
      </c>
      <c r="C69" s="119"/>
      <c r="D69" s="120"/>
    </row>
    <row r="70" spans="1:4" ht="13.5">
      <c r="A70" s="374"/>
      <c r="B70" s="374"/>
      <c r="C70" s="374"/>
      <c r="D70" s="43"/>
    </row>
    <row r="71" spans="1:4" ht="13.5">
      <c r="A71" s="346" t="s">
        <v>75</v>
      </c>
      <c r="B71" s="342"/>
      <c r="C71" s="63"/>
      <c r="D71" s="43"/>
    </row>
    <row r="72" spans="1:4" s="8" customFormat="1" ht="13.5">
      <c r="A72" s="347" t="s">
        <v>90</v>
      </c>
      <c r="B72" s="343"/>
      <c r="C72" s="2"/>
      <c r="D72" s="43"/>
    </row>
    <row r="73" spans="1:4" s="8" customFormat="1" ht="13.5">
      <c r="A73" s="347"/>
      <c r="B73" s="343"/>
      <c r="C73" s="2"/>
      <c r="D73" s="43"/>
    </row>
    <row r="74" spans="1:4" s="8" customFormat="1" ht="13.5">
      <c r="A74" s="347"/>
      <c r="B74" s="343"/>
      <c r="C74" s="2"/>
      <c r="D74" s="43"/>
    </row>
    <row r="75" spans="1:4" s="8" customFormat="1" ht="13.5">
      <c r="A75" s="344" t="s">
        <v>237</v>
      </c>
      <c r="B75" s="342"/>
      <c r="C75" s="63"/>
      <c r="D75" s="43"/>
    </row>
    <row r="76" spans="1:2" ht="13.5">
      <c r="A76" s="347"/>
      <c r="B76" s="343"/>
    </row>
    <row r="77" spans="1:4" s="8" customFormat="1" ht="13.5">
      <c r="A77" s="348" t="s">
        <v>44</v>
      </c>
      <c r="B77" s="342"/>
      <c r="C77" s="1"/>
      <c r="D77" s="43"/>
    </row>
    <row r="78" spans="1:4" ht="13.5">
      <c r="A78" s="349" t="s">
        <v>100</v>
      </c>
      <c r="B78" s="342"/>
      <c r="D78" s="43"/>
    </row>
    <row r="79" spans="1:4" ht="13.5">
      <c r="A79" s="350"/>
      <c r="B79" s="344"/>
      <c r="D79" s="43"/>
    </row>
    <row r="80" spans="1:4" s="8" customFormat="1" ht="13.5">
      <c r="A80" s="350"/>
      <c r="B80" s="344"/>
      <c r="C80" s="1"/>
      <c r="D80" s="43"/>
    </row>
    <row r="81" spans="1:4" ht="13.5">
      <c r="A81" s="350"/>
      <c r="B81" s="344"/>
      <c r="D81" s="43"/>
    </row>
    <row r="82" ht="13.5">
      <c r="D82" s="43"/>
    </row>
    <row r="83" ht="13.5">
      <c r="D83" s="43"/>
    </row>
    <row r="84" ht="13.5">
      <c r="D84" s="43"/>
    </row>
    <row r="85" ht="13.5">
      <c r="D85" s="43"/>
    </row>
    <row r="86" ht="13.5">
      <c r="D86" s="43"/>
    </row>
    <row r="87" ht="13.5">
      <c r="D87" s="43"/>
    </row>
    <row r="88" ht="13.5">
      <c r="D88" s="43"/>
    </row>
    <row r="89" ht="13.5">
      <c r="D89" s="43"/>
    </row>
    <row r="90" ht="13.5">
      <c r="D90" s="43"/>
    </row>
    <row r="91" ht="13.5">
      <c r="D91" s="43"/>
    </row>
    <row r="92" ht="13.5">
      <c r="D92" s="43"/>
    </row>
    <row r="93" ht="13.5">
      <c r="D93" s="43"/>
    </row>
    <row r="94" ht="13.5">
      <c r="D94" s="43"/>
    </row>
    <row r="95" ht="13.5">
      <c r="D95" s="43"/>
    </row>
    <row r="96" spans="1:4" ht="13.5">
      <c r="A96" s="85"/>
      <c r="C96" s="2"/>
      <c r="D96" s="43"/>
    </row>
    <row r="97" spans="1:4" ht="13.5">
      <c r="A97" s="85"/>
      <c r="C97" s="2"/>
      <c r="D97" s="43"/>
    </row>
    <row r="98" spans="1:4" ht="13.5">
      <c r="A98" s="85"/>
      <c r="C98" s="2"/>
      <c r="D98" s="43"/>
    </row>
    <row r="99" spans="1:4" ht="13.5">
      <c r="A99" s="85"/>
      <c r="C99" s="2"/>
      <c r="D99" s="43"/>
    </row>
    <row r="100" spans="1:4" ht="13.5">
      <c r="A100" s="85"/>
      <c r="C100" s="2"/>
      <c r="D100" s="43"/>
    </row>
    <row r="101" spans="1:4" ht="13.5">
      <c r="A101" s="85"/>
      <c r="C101" s="2"/>
      <c r="D101" s="43"/>
    </row>
    <row r="102" spans="1:4" ht="13.5">
      <c r="A102" s="85"/>
      <c r="C102" s="2"/>
      <c r="D102" s="43"/>
    </row>
    <row r="103" spans="1:4" ht="13.5">
      <c r="A103" s="85"/>
      <c r="C103" s="2"/>
      <c r="D103" s="43"/>
    </row>
    <row r="104" spans="1:4" ht="13.5">
      <c r="A104" s="85"/>
      <c r="C104" s="2"/>
      <c r="D104" s="43"/>
    </row>
    <row r="105" spans="1:4" ht="13.5">
      <c r="A105" s="85"/>
      <c r="C105" s="2"/>
      <c r="D105" s="43"/>
    </row>
    <row r="106" spans="1:4" ht="13.5">
      <c r="A106" s="85"/>
      <c r="C106" s="2"/>
      <c r="D106" s="43"/>
    </row>
    <row r="107" spans="1:4" ht="13.5">
      <c r="A107" s="85"/>
      <c r="C107" s="2"/>
      <c r="D107" s="43"/>
    </row>
    <row r="108" spans="1:4" ht="13.5">
      <c r="A108" s="85"/>
      <c r="C108" s="2"/>
      <c r="D108" s="43"/>
    </row>
    <row r="109" spans="1:4" ht="13.5">
      <c r="A109" s="85"/>
      <c r="C109" s="2"/>
      <c r="D109" s="43"/>
    </row>
    <row r="110" spans="1:4" ht="13.5">
      <c r="A110" s="85"/>
      <c r="C110" s="2"/>
      <c r="D110" s="43"/>
    </row>
    <row r="111" spans="1:4" ht="13.5">
      <c r="A111" s="85"/>
      <c r="C111" s="2"/>
      <c r="D111" s="43"/>
    </row>
    <row r="112" spans="1:4" ht="13.5">
      <c r="A112" s="85"/>
      <c r="C112" s="2"/>
      <c r="D112" s="43"/>
    </row>
    <row r="113" spans="1:4" ht="13.5">
      <c r="A113" s="85"/>
      <c r="C113" s="2"/>
      <c r="D113" s="43"/>
    </row>
    <row r="114" spans="1:4" ht="13.5">
      <c r="A114" s="85"/>
      <c r="C114" s="2"/>
      <c r="D114" s="43"/>
    </row>
    <row r="115" spans="1:4" ht="13.5">
      <c r="A115" s="85"/>
      <c r="C115" s="2"/>
      <c r="D115" s="43"/>
    </row>
    <row r="116" spans="1:4" ht="13.5">
      <c r="A116" s="85"/>
      <c r="C116" s="2"/>
      <c r="D116" s="43"/>
    </row>
    <row r="117" spans="1:4" ht="13.5">
      <c r="A117" s="85"/>
      <c r="C117" s="2"/>
      <c r="D117" s="43"/>
    </row>
    <row r="118" spans="1:4" ht="13.5">
      <c r="A118" s="85"/>
      <c r="C118" s="2"/>
      <c r="D118" s="43"/>
    </row>
    <row r="119" spans="1:4" ht="13.5">
      <c r="A119" s="85"/>
      <c r="C119" s="2"/>
      <c r="D119" s="43"/>
    </row>
    <row r="120" spans="1:4" ht="13.5">
      <c r="A120" s="85"/>
      <c r="C120" s="2"/>
      <c r="D120" s="43"/>
    </row>
    <row r="121" spans="1:4" ht="13.5">
      <c r="A121" s="85"/>
      <c r="C121" s="2"/>
      <c r="D121" s="43"/>
    </row>
    <row r="122" spans="1:4" ht="13.5">
      <c r="A122" s="85"/>
      <c r="C122" s="2"/>
      <c r="D122" s="43"/>
    </row>
    <row r="123" spans="1:4" ht="13.5">
      <c r="A123" s="85"/>
      <c r="C123" s="2"/>
      <c r="D123" s="43"/>
    </row>
    <row r="124" spans="1:4" ht="13.5">
      <c r="A124" s="85"/>
      <c r="C124" s="2"/>
      <c r="D124" s="43"/>
    </row>
    <row r="125" spans="1:4" ht="13.5">
      <c r="A125" s="85"/>
      <c r="C125" s="2"/>
      <c r="D125" s="43"/>
    </row>
    <row r="126" spans="1:4" ht="13.5">
      <c r="A126" s="85"/>
      <c r="C126" s="2"/>
      <c r="D126" s="43"/>
    </row>
    <row r="127" spans="1:4" ht="13.5">
      <c r="A127" s="85"/>
      <c r="C127" s="2"/>
      <c r="D127" s="43"/>
    </row>
    <row r="128" spans="1:4" ht="13.5">
      <c r="A128" s="85"/>
      <c r="C128" s="2"/>
      <c r="D128" s="43"/>
    </row>
    <row r="129" spans="1:4" ht="13.5">
      <c r="A129" s="85"/>
      <c r="C129" s="2"/>
      <c r="D129" s="43"/>
    </row>
    <row r="130" spans="1:4" ht="13.5">
      <c r="A130" s="85"/>
      <c r="C130" s="2"/>
      <c r="D130" s="43"/>
    </row>
    <row r="131" spans="1:4" ht="13.5">
      <c r="A131" s="85"/>
      <c r="C131" s="2"/>
      <c r="D131" s="43"/>
    </row>
    <row r="132" spans="1:4" ht="13.5">
      <c r="A132" s="85"/>
      <c r="C132" s="2"/>
      <c r="D132" s="43"/>
    </row>
    <row r="133" spans="1:4" ht="13.5">
      <c r="A133" s="85"/>
      <c r="C133" s="2"/>
      <c r="D133" s="43"/>
    </row>
    <row r="134" spans="1:4" ht="13.5">
      <c r="A134" s="85"/>
      <c r="C134" s="2"/>
      <c r="D134" s="43"/>
    </row>
    <row r="135" spans="1:4" ht="13.5">
      <c r="A135" s="85"/>
      <c r="C135" s="2"/>
      <c r="D135" s="43"/>
    </row>
    <row r="136" spans="1:4" ht="13.5">
      <c r="A136" s="85"/>
      <c r="C136" s="2"/>
      <c r="D136" s="43"/>
    </row>
    <row r="137" spans="1:4" ht="13.5">
      <c r="A137" s="85"/>
      <c r="C137" s="2"/>
      <c r="D137" s="43"/>
    </row>
    <row r="138" spans="1:4" ht="13.5">
      <c r="A138" s="85"/>
      <c r="C138" s="2"/>
      <c r="D138" s="43"/>
    </row>
    <row r="139" spans="1:4" ht="13.5">
      <c r="A139" s="85"/>
      <c r="C139" s="2"/>
      <c r="D139" s="43"/>
    </row>
    <row r="140" spans="1:4" ht="13.5">
      <c r="A140" s="85"/>
      <c r="C140" s="2"/>
      <c r="D140" s="43"/>
    </row>
  </sheetData>
  <sheetProtection/>
  <mergeCells count="10">
    <mergeCell ref="A70:C70"/>
    <mergeCell ref="C13:C14"/>
    <mergeCell ref="A13:A14"/>
    <mergeCell ref="A11:C11"/>
    <mergeCell ref="C7:D7"/>
    <mergeCell ref="C6:D6"/>
    <mergeCell ref="D13:D14"/>
    <mergeCell ref="B13:B14"/>
    <mergeCell ref="A9:D9"/>
    <mergeCell ref="A10:D10"/>
  </mergeCells>
  <printOptions horizontalCentered="1"/>
  <pageMargins left="0.57" right="0.1968503937007874" top="0.32" bottom="0.3937007874015748" header="0.15748031496062992" footer="0.15748031496062992"/>
  <pageSetup horizontalDpi="600" verticalDpi="600" orientation="portrait" paperSize="9" scale="8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26"/>
  <sheetViews>
    <sheetView zoomScaleSheetLayoutView="100" zoomScalePageLayoutView="0" workbookViewId="0" topLeftCell="A36">
      <selection activeCell="A3" sqref="A3:C3"/>
    </sheetView>
  </sheetViews>
  <sheetFormatPr defaultColWidth="9.140625" defaultRowHeight="12.75"/>
  <cols>
    <col min="1" max="1" width="5.28125" style="69" customWidth="1"/>
    <col min="2" max="2" width="83.28125" style="2" customWidth="1"/>
    <col min="3" max="3" width="7.140625" style="1" customWidth="1"/>
    <col min="4" max="4" width="13.421875" style="3" bestFit="1" customWidth="1"/>
    <col min="5" max="5" width="9.140625" style="2" customWidth="1"/>
    <col min="6" max="6" width="14.8515625" style="2" customWidth="1"/>
    <col min="7" max="16384" width="9.140625" style="2" customWidth="1"/>
  </cols>
  <sheetData>
    <row r="5" spans="2:3" ht="15">
      <c r="B5" s="7" t="s">
        <v>1</v>
      </c>
      <c r="C5" s="6"/>
    </row>
    <row r="6" spans="2:4" ht="13.5">
      <c r="B6" s="7" t="s">
        <v>2</v>
      </c>
      <c r="C6" s="7"/>
      <c r="D6" s="7"/>
    </row>
    <row r="7" spans="2:4" ht="13.5">
      <c r="B7" s="4"/>
      <c r="C7" s="378" t="s">
        <v>56</v>
      </c>
      <c r="D7" s="378"/>
    </row>
    <row r="8" spans="2:4" ht="15">
      <c r="B8" s="9"/>
      <c r="D8" s="4"/>
    </row>
    <row r="9" spans="1:3" ht="15">
      <c r="A9" s="369" t="s">
        <v>314</v>
      </c>
      <c r="B9" s="369"/>
      <c r="C9" s="369"/>
    </row>
    <row r="10" spans="1:3" ht="12.75" customHeight="1">
      <c r="A10" s="373" t="s">
        <v>322</v>
      </c>
      <c r="B10" s="373"/>
      <c r="C10" s="373"/>
    </row>
    <row r="11" spans="1:4" ht="13.5">
      <c r="A11" s="377"/>
      <c r="B11" s="377"/>
      <c r="C11" s="377"/>
      <c r="D11" s="4"/>
    </row>
    <row r="12" ht="14.25" thickBot="1">
      <c r="B12" s="12"/>
    </row>
    <row r="13" spans="1:4" s="13" customFormat="1" ht="11.25" customHeight="1">
      <c r="A13" s="375" t="s">
        <v>63</v>
      </c>
      <c r="B13" s="364" t="s">
        <v>32</v>
      </c>
      <c r="C13" s="364" t="s">
        <v>0</v>
      </c>
      <c r="D13" s="379" t="s">
        <v>313</v>
      </c>
    </row>
    <row r="14" spans="1:4" s="16" customFormat="1" ht="12" customHeight="1" thickBot="1">
      <c r="A14" s="376"/>
      <c r="B14" s="365"/>
      <c r="C14" s="365"/>
      <c r="D14" s="380"/>
    </row>
    <row r="15" spans="1:4" s="13" customFormat="1" ht="12" thickBot="1">
      <c r="A15" s="93"/>
      <c r="B15" s="94" t="s">
        <v>33</v>
      </c>
      <c r="C15" s="94"/>
      <c r="D15" s="96">
        <v>1</v>
      </c>
    </row>
    <row r="16" spans="1:4" ht="13.5">
      <c r="A16" s="73"/>
      <c r="B16" s="21"/>
      <c r="C16" s="22"/>
      <c r="D16" s="25"/>
    </row>
    <row r="17" spans="1:4" s="8" customFormat="1" ht="13.5">
      <c r="A17" s="271" t="s">
        <v>106</v>
      </c>
      <c r="B17" s="272" t="s">
        <v>107</v>
      </c>
      <c r="C17" s="284" t="s">
        <v>3</v>
      </c>
      <c r="D17" s="275">
        <f>+D19+D20+D27</f>
        <v>241233000</v>
      </c>
    </row>
    <row r="18" spans="1:4" ht="13.5">
      <c r="A18" s="32"/>
      <c r="B18" s="33"/>
      <c r="C18" s="34"/>
      <c r="D18" s="37"/>
    </row>
    <row r="19" spans="1:4" s="8" customFormat="1" ht="13.5">
      <c r="A19" s="38" t="s">
        <v>26</v>
      </c>
      <c r="B19" s="27" t="s">
        <v>120</v>
      </c>
      <c r="C19" s="34"/>
      <c r="D19" s="31">
        <v>0</v>
      </c>
    </row>
    <row r="20" spans="1:4" s="8" customFormat="1" ht="13.5">
      <c r="A20" s="38" t="s">
        <v>27</v>
      </c>
      <c r="B20" s="27" t="s">
        <v>121</v>
      </c>
      <c r="C20" s="28"/>
      <c r="D20" s="31">
        <f>SUM(D21:D26)</f>
        <v>241233000</v>
      </c>
    </row>
    <row r="21" spans="1:4" ht="13.5">
      <c r="A21" s="40" t="s">
        <v>28</v>
      </c>
      <c r="B21" s="33" t="s">
        <v>113</v>
      </c>
      <c r="C21" s="34" t="s">
        <v>4</v>
      </c>
      <c r="D21" s="60">
        <v>1000000</v>
      </c>
    </row>
    <row r="22" spans="1:4" ht="13.5">
      <c r="A22" s="40" t="s">
        <v>29</v>
      </c>
      <c r="B22" s="33" t="s">
        <v>114</v>
      </c>
      <c r="C22" s="34" t="s">
        <v>5</v>
      </c>
      <c r="D22" s="60">
        <v>238980000</v>
      </c>
    </row>
    <row r="23" spans="1:4" ht="13.5">
      <c r="A23" s="40" t="s">
        <v>30</v>
      </c>
      <c r="B23" s="33" t="s">
        <v>115</v>
      </c>
      <c r="C23" s="34" t="s">
        <v>6</v>
      </c>
      <c r="D23" s="60">
        <f>480000-27000</f>
        <v>453000</v>
      </c>
    </row>
    <row r="24" spans="1:4" ht="13.5">
      <c r="A24" s="40" t="s">
        <v>31</v>
      </c>
      <c r="B24" s="33" t="s">
        <v>116</v>
      </c>
      <c r="C24" s="34" t="s">
        <v>7</v>
      </c>
      <c r="D24" s="60">
        <v>950000</v>
      </c>
    </row>
    <row r="25" spans="1:4" ht="13.5">
      <c r="A25" s="40" t="s">
        <v>59</v>
      </c>
      <c r="B25" s="33" t="s">
        <v>117</v>
      </c>
      <c r="C25" s="34" t="s">
        <v>22</v>
      </c>
      <c r="D25" s="60">
        <v>-150000</v>
      </c>
    </row>
    <row r="26" spans="1:4" ht="13.5" hidden="1">
      <c r="A26" s="40" t="s">
        <v>38</v>
      </c>
      <c r="B26" s="33" t="s">
        <v>118</v>
      </c>
      <c r="C26" s="34" t="s">
        <v>23</v>
      </c>
      <c r="D26" s="60"/>
    </row>
    <row r="27" spans="1:4" s="8" customFormat="1" ht="13.5" hidden="1">
      <c r="A27" s="38" t="s">
        <v>39</v>
      </c>
      <c r="B27" s="27" t="s">
        <v>119</v>
      </c>
      <c r="C27" s="28" t="s">
        <v>24</v>
      </c>
      <c r="D27" s="31"/>
    </row>
    <row r="28" spans="1:4" ht="13.5">
      <c r="A28" s="40"/>
      <c r="B28" s="33"/>
      <c r="C28" s="34"/>
      <c r="D28" s="37"/>
    </row>
    <row r="29" spans="1:6" s="8" customFormat="1" ht="13.5">
      <c r="A29" s="276" t="s">
        <v>108</v>
      </c>
      <c r="B29" s="272" t="s">
        <v>109</v>
      </c>
      <c r="C29" s="284" t="s">
        <v>8</v>
      </c>
      <c r="D29" s="275">
        <f>+D31+D43</f>
        <v>254380400</v>
      </c>
      <c r="F29" s="39"/>
    </row>
    <row r="30" spans="1:4" ht="13.5">
      <c r="A30" s="40"/>
      <c r="B30" s="33"/>
      <c r="C30" s="34"/>
      <c r="D30" s="37"/>
    </row>
    <row r="31" spans="1:4" s="8" customFormat="1" ht="13.5">
      <c r="A31" s="38" t="s">
        <v>26</v>
      </c>
      <c r="B31" s="27" t="s">
        <v>62</v>
      </c>
      <c r="C31" s="28"/>
      <c r="D31" s="87">
        <f>+D32+D36</f>
        <v>151138000</v>
      </c>
    </row>
    <row r="32" spans="1:4" ht="13.5">
      <c r="A32" s="38" t="s">
        <v>130</v>
      </c>
      <c r="B32" s="44" t="s">
        <v>34</v>
      </c>
      <c r="C32" s="28"/>
      <c r="D32" s="87">
        <f>SUM(D33:D35)</f>
        <v>18512000</v>
      </c>
    </row>
    <row r="33" spans="1:4" ht="13.5" hidden="1">
      <c r="A33" s="40" t="s">
        <v>132</v>
      </c>
      <c r="B33" s="45" t="s">
        <v>110</v>
      </c>
      <c r="C33" s="34" t="s">
        <v>9</v>
      </c>
      <c r="D33" s="60">
        <v>13080000</v>
      </c>
    </row>
    <row r="34" spans="1:4" s="8" customFormat="1" ht="13.5" hidden="1">
      <c r="A34" s="81" t="s">
        <v>131</v>
      </c>
      <c r="B34" s="45" t="s">
        <v>111</v>
      </c>
      <c r="C34" s="46" t="s">
        <v>10</v>
      </c>
      <c r="D34" s="60">
        <v>1946000</v>
      </c>
    </row>
    <row r="35" spans="1:4" ht="13.5" hidden="1">
      <c r="A35" s="40" t="s">
        <v>138</v>
      </c>
      <c r="B35" s="45" t="s">
        <v>112</v>
      </c>
      <c r="C35" s="34" t="s">
        <v>11</v>
      </c>
      <c r="D35" s="60">
        <v>3486000</v>
      </c>
    </row>
    <row r="36" spans="1:4" ht="13.5">
      <c r="A36" s="79" t="s">
        <v>133</v>
      </c>
      <c r="B36" s="44" t="s">
        <v>58</v>
      </c>
      <c r="C36" s="28"/>
      <c r="D36" s="87">
        <f>+D37+D38+D39+D42</f>
        <v>132626000</v>
      </c>
    </row>
    <row r="37" spans="1:4" ht="13.5">
      <c r="A37" s="81" t="s">
        <v>134</v>
      </c>
      <c r="B37" s="45" t="s">
        <v>58</v>
      </c>
      <c r="C37" s="34" t="s">
        <v>12</v>
      </c>
      <c r="D37" s="60">
        <v>131269200</v>
      </c>
    </row>
    <row r="38" spans="1:4" ht="13.5">
      <c r="A38" s="81" t="s">
        <v>135</v>
      </c>
      <c r="B38" s="45" t="s">
        <v>128</v>
      </c>
      <c r="C38" s="34" t="s">
        <v>129</v>
      </c>
      <c r="D38" s="60">
        <v>1300000</v>
      </c>
    </row>
    <row r="39" spans="1:4" ht="13.5">
      <c r="A39" s="81" t="s">
        <v>136</v>
      </c>
      <c r="B39" s="45" t="s">
        <v>126</v>
      </c>
      <c r="C39" s="34"/>
      <c r="D39" s="88">
        <f>+D40</f>
        <v>6800</v>
      </c>
    </row>
    <row r="40" spans="1:4" ht="13.5">
      <c r="A40" s="81"/>
      <c r="B40" s="83" t="s">
        <v>127</v>
      </c>
      <c r="C40" s="34" t="s">
        <v>21</v>
      </c>
      <c r="D40" s="60">
        <v>6800</v>
      </c>
    </row>
    <row r="41" spans="1:4" ht="13.5">
      <c r="A41" s="81" t="s">
        <v>137</v>
      </c>
      <c r="B41" s="334" t="s">
        <v>321</v>
      </c>
      <c r="C41" s="34" t="s">
        <v>24</v>
      </c>
      <c r="D41" s="60"/>
    </row>
    <row r="42" spans="1:4" ht="13.5">
      <c r="A42" s="81" t="s">
        <v>320</v>
      </c>
      <c r="B42" s="49" t="s">
        <v>125</v>
      </c>
      <c r="C42" s="34" t="s">
        <v>13</v>
      </c>
      <c r="D42" s="60">
        <v>50000</v>
      </c>
    </row>
    <row r="43" spans="1:4" ht="13.5">
      <c r="A43" s="38" t="s">
        <v>27</v>
      </c>
      <c r="B43" s="27" t="s">
        <v>124</v>
      </c>
      <c r="C43" s="28"/>
      <c r="D43" s="87">
        <f>SUM(D44:D45)</f>
        <v>103242400</v>
      </c>
    </row>
    <row r="44" spans="1:4" ht="13.5">
      <c r="A44" s="40" t="s">
        <v>36</v>
      </c>
      <c r="B44" s="50" t="s">
        <v>122</v>
      </c>
      <c r="C44" s="34" t="s">
        <v>146</v>
      </c>
      <c r="D44" s="60">
        <v>103242400</v>
      </c>
    </row>
    <row r="45" spans="1:4" ht="13.5" hidden="1">
      <c r="A45" s="40" t="s">
        <v>37</v>
      </c>
      <c r="B45" s="50" t="s">
        <v>123</v>
      </c>
      <c r="C45" s="34" t="s">
        <v>14</v>
      </c>
      <c r="D45" s="42"/>
    </row>
    <row r="46" spans="1:4" ht="13.5">
      <c r="A46" s="40"/>
      <c r="B46" s="33"/>
      <c r="C46" s="34"/>
      <c r="D46" s="42"/>
    </row>
    <row r="47" spans="1:4" ht="13.5">
      <c r="A47" s="40"/>
      <c r="B47" s="27" t="s">
        <v>15</v>
      </c>
      <c r="C47" s="34"/>
      <c r="D47" s="42"/>
    </row>
    <row r="48" spans="1:4" s="8" customFormat="1" ht="13.5">
      <c r="A48" s="38"/>
      <c r="B48" s="27" t="s">
        <v>57</v>
      </c>
      <c r="C48" s="28"/>
      <c r="D48" s="48">
        <f>+D49+D50</f>
        <v>1511</v>
      </c>
    </row>
    <row r="49" spans="1:4" ht="13.5" hidden="1">
      <c r="A49" s="40"/>
      <c r="B49" s="33" t="s">
        <v>16</v>
      </c>
      <c r="C49" s="34"/>
      <c r="D49" s="42">
        <v>893</v>
      </c>
    </row>
    <row r="50" spans="1:4" ht="13.5" hidden="1">
      <c r="A50" s="40"/>
      <c r="B50" s="33" t="s">
        <v>17</v>
      </c>
      <c r="C50" s="34"/>
      <c r="D50" s="42">
        <v>618</v>
      </c>
    </row>
    <row r="51" spans="1:4" s="8" customFormat="1" ht="13.5" hidden="1">
      <c r="A51" s="38"/>
      <c r="B51" s="27" t="s">
        <v>73</v>
      </c>
      <c r="C51" s="28"/>
      <c r="D51" s="48">
        <f>+D33/D48/12</f>
        <v>721.3765718067506</v>
      </c>
    </row>
    <row r="52" spans="1:4" s="8" customFormat="1" ht="13.5">
      <c r="A52" s="40"/>
      <c r="B52" s="33"/>
      <c r="C52" s="34"/>
      <c r="D52" s="42"/>
    </row>
    <row r="53" spans="1:4" s="8" customFormat="1" ht="13.5">
      <c r="A53" s="276" t="s">
        <v>140</v>
      </c>
      <c r="B53" s="272" t="s">
        <v>141</v>
      </c>
      <c r="C53" s="284" t="s">
        <v>45</v>
      </c>
      <c r="D53" s="275">
        <f>+D55+D58+D60</f>
        <v>13237300</v>
      </c>
    </row>
    <row r="54" spans="1:4" s="8" customFormat="1" ht="13.5">
      <c r="A54" s="38"/>
      <c r="B54" s="27"/>
      <c r="C54" s="28"/>
      <c r="D54" s="31"/>
    </row>
    <row r="55" spans="1:4" s="8" customFormat="1" ht="13.5">
      <c r="A55" s="38" t="s">
        <v>51</v>
      </c>
      <c r="B55" s="27" t="s">
        <v>97</v>
      </c>
      <c r="C55" s="84" t="s">
        <v>139</v>
      </c>
      <c r="D55" s="31">
        <f>SUM(D56:D57)</f>
        <v>13237300</v>
      </c>
    </row>
    <row r="56" spans="1:4" ht="13.5">
      <c r="A56" s="40"/>
      <c r="B56" s="33" t="s">
        <v>46</v>
      </c>
      <c r="C56" s="34" t="s">
        <v>47</v>
      </c>
      <c r="D56" s="37">
        <v>13237300</v>
      </c>
    </row>
    <row r="57" spans="1:4" ht="13.5" hidden="1">
      <c r="A57" s="40"/>
      <c r="B57" s="33" t="s">
        <v>95</v>
      </c>
      <c r="C57" s="34" t="s">
        <v>96</v>
      </c>
      <c r="D57" s="37"/>
    </row>
    <row r="58" spans="1:4" ht="13.5" hidden="1">
      <c r="A58" s="38" t="s">
        <v>52</v>
      </c>
      <c r="B58" s="52" t="s">
        <v>93</v>
      </c>
      <c r="C58" s="53" t="s">
        <v>91</v>
      </c>
      <c r="D58" s="37">
        <f>+D59</f>
        <v>0</v>
      </c>
    </row>
    <row r="59" spans="1:4" ht="13.5" hidden="1">
      <c r="A59" s="40"/>
      <c r="B59" s="54" t="s">
        <v>94</v>
      </c>
      <c r="C59" s="55" t="s">
        <v>92</v>
      </c>
      <c r="D59" s="37"/>
    </row>
    <row r="60" spans="1:4" ht="13.5" hidden="1">
      <c r="A60" s="38" t="s">
        <v>98</v>
      </c>
      <c r="B60" s="27" t="s">
        <v>149</v>
      </c>
      <c r="C60" s="28" t="s">
        <v>76</v>
      </c>
      <c r="D60" s="37"/>
    </row>
    <row r="61" spans="1:4" ht="13.5" hidden="1">
      <c r="A61" s="40"/>
      <c r="B61" s="33" t="s">
        <v>78</v>
      </c>
      <c r="C61" s="34" t="s">
        <v>77</v>
      </c>
      <c r="D61" s="37"/>
    </row>
    <row r="62" spans="1:4" ht="13.5">
      <c r="A62" s="40"/>
      <c r="B62" s="33"/>
      <c r="C62" s="34"/>
      <c r="D62" s="37"/>
    </row>
    <row r="63" spans="1:4" ht="13.5">
      <c r="A63" s="276" t="s">
        <v>142</v>
      </c>
      <c r="B63" s="272" t="s">
        <v>144</v>
      </c>
      <c r="C63" s="285" t="s">
        <v>48</v>
      </c>
      <c r="D63" s="279">
        <f>D17-D29+D53</f>
        <v>89900</v>
      </c>
    </row>
    <row r="64" spans="1:4" ht="13.5">
      <c r="A64" s="38"/>
      <c r="B64" s="33"/>
      <c r="C64" s="57"/>
      <c r="D64" s="89">
        <f>+D63+D65</f>
        <v>0</v>
      </c>
    </row>
    <row r="65" spans="1:4" ht="13.5">
      <c r="A65" s="276" t="s">
        <v>143</v>
      </c>
      <c r="B65" s="272" t="s">
        <v>145</v>
      </c>
      <c r="C65" s="287" t="s">
        <v>18</v>
      </c>
      <c r="D65" s="275">
        <f>+D66+D68</f>
        <v>-89900</v>
      </c>
    </row>
    <row r="66" spans="1:4" ht="13.5">
      <c r="A66" s="38" t="s">
        <v>53</v>
      </c>
      <c r="B66" s="27" t="s">
        <v>101</v>
      </c>
      <c r="C66" s="58" t="s">
        <v>102</v>
      </c>
      <c r="D66" s="31">
        <f>+D67</f>
        <v>-89900</v>
      </c>
    </row>
    <row r="67" spans="1:4" ht="13.5">
      <c r="A67" s="289"/>
      <c r="B67" s="107" t="s">
        <v>315</v>
      </c>
      <c r="C67" s="59" t="s">
        <v>316</v>
      </c>
      <c r="D67" s="112">
        <v>-89900</v>
      </c>
    </row>
    <row r="68" spans="1:4" ht="13.5">
      <c r="A68" s="38" t="s">
        <v>105</v>
      </c>
      <c r="B68" s="27" t="s">
        <v>19</v>
      </c>
      <c r="C68" s="28" t="s">
        <v>20</v>
      </c>
      <c r="D68" s="31">
        <f>D69</f>
        <v>0</v>
      </c>
    </row>
    <row r="69" spans="1:4" ht="14.25" thickBot="1">
      <c r="A69" s="113"/>
      <c r="B69" s="61" t="s">
        <v>49</v>
      </c>
      <c r="C69" s="119"/>
      <c r="D69" s="118"/>
    </row>
    <row r="70" spans="1:4" ht="13.5">
      <c r="A70" s="374"/>
      <c r="B70" s="374"/>
      <c r="C70" s="374"/>
      <c r="D70" s="62"/>
    </row>
    <row r="71" spans="1:4" ht="13.5">
      <c r="A71" s="128"/>
      <c r="B71" s="124"/>
      <c r="C71" s="63"/>
      <c r="D71" s="62"/>
    </row>
    <row r="72" spans="1:4" s="8" customFormat="1" ht="13.5">
      <c r="A72" s="348" t="s">
        <v>75</v>
      </c>
      <c r="B72" s="342"/>
      <c r="C72" s="2"/>
      <c r="D72" s="62"/>
    </row>
    <row r="73" spans="1:4" s="8" customFormat="1" ht="13.5">
      <c r="A73" s="351" t="s">
        <v>90</v>
      </c>
      <c r="B73" s="343"/>
      <c r="C73" s="2"/>
      <c r="D73" s="62"/>
    </row>
    <row r="74" spans="1:4" s="8" customFormat="1" ht="13.5">
      <c r="A74" s="351"/>
      <c r="B74" s="343"/>
      <c r="C74" s="63"/>
      <c r="D74" s="62"/>
    </row>
    <row r="75" spans="1:4" ht="13.5">
      <c r="A75" s="344" t="s">
        <v>237</v>
      </c>
      <c r="B75" s="342"/>
      <c r="D75" s="2"/>
    </row>
    <row r="76" spans="1:4" s="8" customFormat="1" ht="13.5">
      <c r="A76" s="352"/>
      <c r="B76" s="343"/>
      <c r="C76" s="1"/>
      <c r="D76" s="62"/>
    </row>
    <row r="77" spans="1:4" s="8" customFormat="1" ht="13.5">
      <c r="A77" s="348" t="s">
        <v>44</v>
      </c>
      <c r="B77" s="343"/>
      <c r="C77" s="1"/>
      <c r="D77" s="62"/>
    </row>
    <row r="78" spans="1:4" ht="13.5">
      <c r="A78" s="349" t="s">
        <v>100</v>
      </c>
      <c r="B78" s="344"/>
      <c r="D78" s="62"/>
    </row>
    <row r="79" spans="1:4" ht="13.5">
      <c r="A79" s="349"/>
      <c r="B79" s="344"/>
      <c r="D79" s="62"/>
    </row>
    <row r="80" spans="1:4" ht="13.5">
      <c r="A80" s="350"/>
      <c r="B80" s="344"/>
      <c r="D80" s="62"/>
    </row>
    <row r="81" spans="1:4" ht="13.5">
      <c r="A81" s="350"/>
      <c r="B81" s="344"/>
      <c r="D81" s="62"/>
    </row>
    <row r="82" spans="1:4" ht="13.5">
      <c r="A82" s="350"/>
      <c r="B82" s="344"/>
      <c r="D82" s="62"/>
    </row>
    <row r="83" ht="13.5">
      <c r="D83" s="62"/>
    </row>
    <row r="84" ht="13.5">
      <c r="D84" s="62"/>
    </row>
    <row r="85" ht="13.5">
      <c r="D85" s="62"/>
    </row>
    <row r="86" ht="13.5">
      <c r="D86" s="62"/>
    </row>
    <row r="87" ht="13.5">
      <c r="D87" s="62"/>
    </row>
    <row r="88" ht="13.5">
      <c r="D88" s="62"/>
    </row>
    <row r="89" ht="13.5">
      <c r="D89" s="62"/>
    </row>
    <row r="90" ht="13.5">
      <c r="D90" s="62"/>
    </row>
    <row r="91" ht="13.5">
      <c r="D91" s="62"/>
    </row>
    <row r="92" ht="13.5">
      <c r="D92" s="62"/>
    </row>
    <row r="93" ht="13.5">
      <c r="D93" s="62"/>
    </row>
    <row r="94" ht="13.5">
      <c r="D94" s="62"/>
    </row>
    <row r="95" spans="1:4" ht="13.5">
      <c r="A95" s="85"/>
      <c r="C95" s="2"/>
      <c r="D95" s="62"/>
    </row>
    <row r="96" spans="1:4" ht="13.5">
      <c r="A96" s="85"/>
      <c r="C96" s="2"/>
      <c r="D96" s="62"/>
    </row>
    <row r="97" spans="1:4" ht="13.5">
      <c r="A97" s="85"/>
      <c r="C97" s="2"/>
      <c r="D97" s="62"/>
    </row>
    <row r="98" spans="1:4" ht="13.5">
      <c r="A98" s="85"/>
      <c r="C98" s="2"/>
      <c r="D98" s="62"/>
    </row>
    <row r="99" spans="1:4" ht="13.5">
      <c r="A99" s="85"/>
      <c r="C99" s="2"/>
      <c r="D99" s="62"/>
    </row>
    <row r="100" spans="1:4" ht="13.5">
      <c r="A100" s="85"/>
      <c r="C100" s="2"/>
      <c r="D100" s="62"/>
    </row>
    <row r="101" spans="1:4" ht="13.5">
      <c r="A101" s="85"/>
      <c r="C101" s="2"/>
      <c r="D101" s="62"/>
    </row>
    <row r="102" spans="1:4" ht="13.5">
      <c r="A102" s="85"/>
      <c r="C102" s="2"/>
      <c r="D102" s="62"/>
    </row>
    <row r="103" spans="1:4" ht="13.5">
      <c r="A103" s="85"/>
      <c r="C103" s="2"/>
      <c r="D103" s="62"/>
    </row>
    <row r="104" spans="1:4" ht="13.5">
      <c r="A104" s="85"/>
      <c r="C104" s="2"/>
      <c r="D104" s="62"/>
    </row>
    <row r="105" spans="1:4" ht="13.5">
      <c r="A105" s="85"/>
      <c r="C105" s="2"/>
      <c r="D105" s="62"/>
    </row>
    <row r="106" spans="1:4" ht="13.5">
      <c r="A106" s="85"/>
      <c r="C106" s="2"/>
      <c r="D106" s="62"/>
    </row>
    <row r="107" spans="1:4" ht="13.5">
      <c r="A107" s="85"/>
      <c r="C107" s="2"/>
      <c r="D107" s="62"/>
    </row>
    <row r="108" spans="1:4" ht="13.5">
      <c r="A108" s="85"/>
      <c r="C108" s="2"/>
      <c r="D108" s="62"/>
    </row>
    <row r="109" spans="1:4" ht="13.5">
      <c r="A109" s="85"/>
      <c r="C109" s="2"/>
      <c r="D109" s="62"/>
    </row>
    <row r="110" spans="1:4" ht="13.5">
      <c r="A110" s="85"/>
      <c r="C110" s="2"/>
      <c r="D110" s="62"/>
    </row>
    <row r="111" spans="1:4" ht="13.5">
      <c r="A111" s="85"/>
      <c r="C111" s="2"/>
      <c r="D111" s="62"/>
    </row>
    <row r="112" spans="1:4" ht="13.5">
      <c r="A112" s="85"/>
      <c r="C112" s="2"/>
      <c r="D112" s="62"/>
    </row>
    <row r="113" spans="1:4" ht="13.5">
      <c r="A113" s="85"/>
      <c r="C113" s="2"/>
      <c r="D113" s="62"/>
    </row>
    <row r="114" spans="1:4" ht="13.5">
      <c r="A114" s="85"/>
      <c r="C114" s="2"/>
      <c r="D114" s="62"/>
    </row>
    <row r="115" spans="1:4" ht="13.5">
      <c r="A115" s="85"/>
      <c r="C115" s="2"/>
      <c r="D115" s="62"/>
    </row>
    <row r="116" spans="1:4" ht="13.5">
      <c r="A116" s="85"/>
      <c r="C116" s="2"/>
      <c r="D116" s="62"/>
    </row>
    <row r="117" spans="1:4" ht="13.5">
      <c r="A117" s="85"/>
      <c r="C117" s="2"/>
      <c r="D117" s="62"/>
    </row>
    <row r="118" spans="1:4" ht="13.5">
      <c r="A118" s="85"/>
      <c r="C118" s="2"/>
      <c r="D118" s="62"/>
    </row>
    <row r="119" spans="1:4" ht="13.5">
      <c r="A119" s="85"/>
      <c r="C119" s="2"/>
      <c r="D119" s="62"/>
    </row>
    <row r="120" spans="1:4" ht="13.5">
      <c r="A120" s="85"/>
      <c r="C120" s="2"/>
      <c r="D120" s="62"/>
    </row>
    <row r="121" spans="1:4" ht="13.5">
      <c r="A121" s="85"/>
      <c r="C121" s="2"/>
      <c r="D121" s="62"/>
    </row>
    <row r="122" spans="1:4" ht="13.5">
      <c r="A122" s="85"/>
      <c r="C122" s="2"/>
      <c r="D122" s="62"/>
    </row>
    <row r="123" spans="1:4" ht="13.5">
      <c r="A123" s="85"/>
      <c r="C123" s="2"/>
      <c r="D123" s="62"/>
    </row>
    <row r="124" spans="1:4" ht="13.5">
      <c r="A124" s="85"/>
      <c r="C124" s="2"/>
      <c r="D124" s="62"/>
    </row>
    <row r="125" spans="1:4" ht="13.5">
      <c r="A125" s="85"/>
      <c r="C125" s="2"/>
      <c r="D125" s="62"/>
    </row>
    <row r="126" spans="1:4" ht="13.5">
      <c r="A126" s="85"/>
      <c r="C126" s="2"/>
      <c r="D126" s="62"/>
    </row>
  </sheetData>
  <sheetProtection/>
  <mergeCells count="9">
    <mergeCell ref="C7:D7"/>
    <mergeCell ref="D13:D14"/>
    <mergeCell ref="A11:C11"/>
    <mergeCell ref="A70:C70"/>
    <mergeCell ref="A9:C9"/>
    <mergeCell ref="A10:C10"/>
    <mergeCell ref="A13:A14"/>
    <mergeCell ref="B13:B14"/>
    <mergeCell ref="C13:C14"/>
  </mergeCells>
  <printOptions horizontalCentered="1"/>
  <pageMargins left="0.7086614173228347" right="0.1968503937007874" top="0.4724409448818898" bottom="0.3937007874015748" header="0.15748031496062992" footer="0.15748031496062992"/>
  <pageSetup horizontalDpi="600" verticalDpi="600" orientation="portrait" paperSize="9" scale="8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D130"/>
  <sheetViews>
    <sheetView zoomScaleSheetLayoutView="100" zoomScalePageLayoutView="0" workbookViewId="0" topLeftCell="A22">
      <selection activeCell="A3" sqref="A3:C3"/>
    </sheetView>
  </sheetViews>
  <sheetFormatPr defaultColWidth="9.140625" defaultRowHeight="12.75"/>
  <cols>
    <col min="1" max="1" width="5.28125" style="69" customWidth="1"/>
    <col min="2" max="2" width="78.421875" style="2" customWidth="1"/>
    <col min="3" max="3" width="7.28125" style="1" customWidth="1"/>
    <col min="4" max="4" width="12.140625" style="3" bestFit="1" customWidth="1"/>
    <col min="5" max="16384" width="9.140625" style="2" customWidth="1"/>
  </cols>
  <sheetData>
    <row r="5" spans="2:4" ht="15">
      <c r="B5" s="7" t="s">
        <v>1</v>
      </c>
      <c r="C5" s="6"/>
      <c r="D5" s="4"/>
    </row>
    <row r="6" spans="2:4" ht="15">
      <c r="B6" s="7" t="s">
        <v>2</v>
      </c>
      <c r="C6" s="7"/>
      <c r="D6" s="6"/>
    </row>
    <row r="7" spans="2:4" ht="13.5">
      <c r="B7" s="4"/>
      <c r="C7" s="4" t="s">
        <v>56</v>
      </c>
      <c r="D7" s="7"/>
    </row>
    <row r="8" spans="2:4" ht="15">
      <c r="B8" s="70"/>
      <c r="C8" s="71"/>
      <c r="D8" s="67"/>
    </row>
    <row r="9" spans="1:3" ht="15">
      <c r="A9" s="369" t="s">
        <v>314</v>
      </c>
      <c r="B9" s="369"/>
      <c r="C9" s="369"/>
    </row>
    <row r="10" spans="1:3" ht="12.75" customHeight="1">
      <c r="A10" s="381" t="s">
        <v>60</v>
      </c>
      <c r="B10" s="381"/>
      <c r="C10" s="381"/>
    </row>
    <row r="11" spans="1:4" ht="13.5">
      <c r="A11" s="384"/>
      <c r="B11" s="384"/>
      <c r="C11" s="384"/>
      <c r="D11" s="11"/>
    </row>
    <row r="12" spans="2:3" ht="14.25" thickBot="1">
      <c r="B12" s="72"/>
      <c r="C12" s="71"/>
    </row>
    <row r="13" spans="1:4" s="13" customFormat="1" ht="9.75">
      <c r="A13" s="375" t="s">
        <v>63</v>
      </c>
      <c r="B13" s="382" t="s">
        <v>32</v>
      </c>
      <c r="C13" s="382" t="s">
        <v>0</v>
      </c>
      <c r="D13" s="379" t="s">
        <v>313</v>
      </c>
    </row>
    <row r="14" spans="1:4" s="16" customFormat="1" ht="12" customHeight="1" thickBot="1">
      <c r="A14" s="376"/>
      <c r="B14" s="383"/>
      <c r="C14" s="383"/>
      <c r="D14" s="380"/>
    </row>
    <row r="15" spans="1:4" s="13" customFormat="1" ht="12" thickBot="1">
      <c r="A15" s="93"/>
      <c r="B15" s="97" t="s">
        <v>33</v>
      </c>
      <c r="C15" s="98"/>
      <c r="D15" s="99">
        <v>1</v>
      </c>
    </row>
    <row r="16" spans="1:4" ht="13.5">
      <c r="A16" s="73"/>
      <c r="B16" s="74"/>
      <c r="C16" s="75"/>
      <c r="D16" s="76"/>
    </row>
    <row r="17" spans="1:4" s="8" customFormat="1" ht="13.5">
      <c r="A17" s="271" t="s">
        <v>106</v>
      </c>
      <c r="B17" s="272" t="s">
        <v>107</v>
      </c>
      <c r="C17" s="284" t="s">
        <v>3</v>
      </c>
      <c r="D17" s="288">
        <f>+D19+D20+D27</f>
        <v>7840000</v>
      </c>
    </row>
    <row r="18" spans="1:4" ht="13.5">
      <c r="A18" s="32"/>
      <c r="B18" s="33"/>
      <c r="C18" s="34"/>
      <c r="D18" s="78"/>
    </row>
    <row r="19" spans="1:4" s="8" customFormat="1" ht="13.5">
      <c r="A19" s="38" t="s">
        <v>26</v>
      </c>
      <c r="B19" s="27" t="s">
        <v>120</v>
      </c>
      <c r="C19" s="34"/>
      <c r="D19" s="77">
        <v>0</v>
      </c>
    </row>
    <row r="20" spans="1:4" s="8" customFormat="1" ht="13.5">
      <c r="A20" s="38" t="s">
        <v>27</v>
      </c>
      <c r="B20" s="27" t="s">
        <v>121</v>
      </c>
      <c r="C20" s="28"/>
      <c r="D20" s="77">
        <f>SUM(D21:D26)</f>
        <v>7840000</v>
      </c>
    </row>
    <row r="21" spans="1:4" ht="13.5">
      <c r="A21" s="40" t="s">
        <v>28</v>
      </c>
      <c r="B21" s="33" t="s">
        <v>113</v>
      </c>
      <c r="C21" s="34" t="s">
        <v>4</v>
      </c>
      <c r="D21" s="80"/>
    </row>
    <row r="22" spans="1:4" ht="13.5">
      <c r="A22" s="40" t="s">
        <v>29</v>
      </c>
      <c r="B22" s="33" t="s">
        <v>114</v>
      </c>
      <c r="C22" s="34" t="s">
        <v>5</v>
      </c>
      <c r="D22" s="80">
        <v>6093300</v>
      </c>
    </row>
    <row r="23" spans="1:4" ht="13.5">
      <c r="A23" s="40" t="s">
        <v>30</v>
      </c>
      <c r="B23" s="33" t="s">
        <v>115</v>
      </c>
      <c r="C23" s="34" t="s">
        <v>6</v>
      </c>
      <c r="D23" s="80">
        <v>1746700</v>
      </c>
    </row>
    <row r="24" spans="1:4" ht="13.5" hidden="1">
      <c r="A24" s="40" t="s">
        <v>31</v>
      </c>
      <c r="B24" s="33" t="s">
        <v>116</v>
      </c>
      <c r="C24" s="34" t="s">
        <v>7</v>
      </c>
      <c r="D24" s="80"/>
    </row>
    <row r="25" spans="1:4" ht="13.5" hidden="1">
      <c r="A25" s="40" t="s">
        <v>59</v>
      </c>
      <c r="B25" s="33" t="s">
        <v>117</v>
      </c>
      <c r="C25" s="34" t="s">
        <v>22</v>
      </c>
      <c r="D25" s="80"/>
    </row>
    <row r="26" spans="1:4" ht="13.5" hidden="1">
      <c r="A26" s="40" t="s">
        <v>38</v>
      </c>
      <c r="B26" s="33" t="s">
        <v>118</v>
      </c>
      <c r="C26" s="34" t="s">
        <v>23</v>
      </c>
      <c r="D26" s="80"/>
    </row>
    <row r="27" spans="1:4" s="8" customFormat="1" ht="13.5" hidden="1">
      <c r="A27" s="38" t="s">
        <v>39</v>
      </c>
      <c r="B27" s="27" t="s">
        <v>119</v>
      </c>
      <c r="C27" s="28" t="s">
        <v>24</v>
      </c>
      <c r="D27" s="80"/>
    </row>
    <row r="28" spans="1:4" ht="13.5">
      <c r="A28" s="40"/>
      <c r="B28" s="33"/>
      <c r="C28" s="34"/>
      <c r="D28" s="78"/>
    </row>
    <row r="29" spans="1:4" s="8" customFormat="1" ht="13.5">
      <c r="A29" s="276" t="s">
        <v>108</v>
      </c>
      <c r="B29" s="272" t="s">
        <v>109</v>
      </c>
      <c r="C29" s="284" t="s">
        <v>8</v>
      </c>
      <c r="D29" s="288">
        <f>+D31+D43</f>
        <v>7312500</v>
      </c>
    </row>
    <row r="30" spans="1:4" ht="13.5">
      <c r="A30" s="40"/>
      <c r="B30" s="33"/>
      <c r="C30" s="34"/>
      <c r="D30" s="78"/>
    </row>
    <row r="31" spans="1:4" s="8" customFormat="1" ht="13.5">
      <c r="A31" s="38" t="s">
        <v>26</v>
      </c>
      <c r="B31" s="27" t="s">
        <v>62</v>
      </c>
      <c r="C31" s="28"/>
      <c r="D31" s="87">
        <f>+D32+D36</f>
        <v>7262500</v>
      </c>
    </row>
    <row r="32" spans="1:4" ht="13.5">
      <c r="A32" s="38" t="s">
        <v>130</v>
      </c>
      <c r="B32" s="44" t="s">
        <v>34</v>
      </c>
      <c r="C32" s="28"/>
      <c r="D32" s="87">
        <v>5037700</v>
      </c>
    </row>
    <row r="33" spans="1:4" ht="13.5" hidden="1">
      <c r="A33" s="40" t="s">
        <v>132</v>
      </c>
      <c r="B33" s="45" t="s">
        <v>110</v>
      </c>
      <c r="C33" s="34" t="s">
        <v>9</v>
      </c>
      <c r="D33" s="60">
        <v>3883000</v>
      </c>
    </row>
    <row r="34" spans="1:4" s="8" customFormat="1" ht="13.5" hidden="1">
      <c r="A34" s="81" t="s">
        <v>131</v>
      </c>
      <c r="B34" s="45" t="s">
        <v>111</v>
      </c>
      <c r="C34" s="46" t="s">
        <v>10</v>
      </c>
      <c r="D34" s="60">
        <v>312200</v>
      </c>
    </row>
    <row r="35" spans="1:4" ht="13.5" hidden="1">
      <c r="A35" s="40" t="s">
        <v>138</v>
      </c>
      <c r="B35" s="45" t="s">
        <v>112</v>
      </c>
      <c r="C35" s="34" t="s">
        <v>11</v>
      </c>
      <c r="D35" s="60">
        <v>1174800</v>
      </c>
    </row>
    <row r="36" spans="1:4" ht="13.5">
      <c r="A36" s="79" t="s">
        <v>133</v>
      </c>
      <c r="B36" s="44" t="s">
        <v>58</v>
      </c>
      <c r="C36" s="28"/>
      <c r="D36" s="87">
        <f>+D37+D38</f>
        <v>2224800</v>
      </c>
    </row>
    <row r="37" spans="1:4" ht="13.5">
      <c r="A37" s="81" t="s">
        <v>134</v>
      </c>
      <c r="B37" s="45" t="s">
        <v>58</v>
      </c>
      <c r="C37" s="34" t="s">
        <v>12</v>
      </c>
      <c r="D37" s="60">
        <f>1842500+332300</f>
        <v>2174800</v>
      </c>
    </row>
    <row r="38" spans="1:4" ht="13.5">
      <c r="A38" s="81" t="s">
        <v>135</v>
      </c>
      <c r="B38" s="45" t="s">
        <v>128</v>
      </c>
      <c r="C38" s="34" t="s">
        <v>129</v>
      </c>
      <c r="D38" s="60">
        <v>50000</v>
      </c>
    </row>
    <row r="39" spans="1:4" ht="13.5" hidden="1">
      <c r="A39" s="81" t="s">
        <v>136</v>
      </c>
      <c r="B39" s="45" t="s">
        <v>126</v>
      </c>
      <c r="C39" s="34"/>
      <c r="D39" s="88">
        <f>+D40</f>
        <v>0</v>
      </c>
    </row>
    <row r="40" spans="1:4" ht="13.5" hidden="1">
      <c r="A40" s="81"/>
      <c r="B40" s="83" t="s">
        <v>127</v>
      </c>
      <c r="C40" s="34" t="s">
        <v>21</v>
      </c>
      <c r="D40" s="60"/>
    </row>
    <row r="41" spans="1:4" ht="13.5" hidden="1">
      <c r="A41" s="81" t="s">
        <v>137</v>
      </c>
      <c r="B41" s="83" t="s">
        <v>321</v>
      </c>
      <c r="C41" s="34" t="s">
        <v>24</v>
      </c>
      <c r="D41" s="60"/>
    </row>
    <row r="42" spans="1:4" ht="13.5" hidden="1">
      <c r="A42" s="81" t="s">
        <v>320</v>
      </c>
      <c r="B42" s="49" t="s">
        <v>125</v>
      </c>
      <c r="C42" s="34" t="s">
        <v>13</v>
      </c>
      <c r="D42" s="60"/>
    </row>
    <row r="43" spans="1:4" ht="13.5">
      <c r="A43" s="38" t="s">
        <v>27</v>
      </c>
      <c r="B43" s="27" t="s">
        <v>124</v>
      </c>
      <c r="C43" s="28"/>
      <c r="D43" s="87">
        <f>SUM(D44:D45)</f>
        <v>50000</v>
      </c>
    </row>
    <row r="44" spans="1:4" ht="13.5">
      <c r="A44" s="40" t="s">
        <v>36</v>
      </c>
      <c r="B44" s="50" t="s">
        <v>122</v>
      </c>
      <c r="C44" s="34" t="s">
        <v>146</v>
      </c>
      <c r="D44" s="60">
        <v>50000</v>
      </c>
    </row>
    <row r="45" spans="1:4" ht="13.5" hidden="1">
      <c r="A45" s="40" t="s">
        <v>37</v>
      </c>
      <c r="B45" s="50" t="s">
        <v>123</v>
      </c>
      <c r="C45" s="34" t="s">
        <v>14</v>
      </c>
      <c r="D45" s="80"/>
    </row>
    <row r="46" spans="1:4" ht="13.5">
      <c r="A46" s="40"/>
      <c r="B46" s="33"/>
      <c r="C46" s="34"/>
      <c r="D46" s="80"/>
    </row>
    <row r="47" spans="1:4" ht="13.5">
      <c r="A47" s="40"/>
      <c r="B47" s="27" t="s">
        <v>15</v>
      </c>
      <c r="C47" s="34"/>
      <c r="D47" s="80"/>
    </row>
    <row r="48" spans="1:4" s="8" customFormat="1" ht="13.5">
      <c r="A48" s="38"/>
      <c r="B48" s="27" t="s">
        <v>57</v>
      </c>
      <c r="C48" s="28"/>
      <c r="D48" s="82">
        <f>SUM(D49:D50)</f>
        <v>421</v>
      </c>
    </row>
    <row r="49" spans="1:4" ht="13.5" hidden="1">
      <c r="A49" s="40"/>
      <c r="B49" s="33" t="s">
        <v>16</v>
      </c>
      <c r="C49" s="34"/>
      <c r="D49" s="80">
        <v>37</v>
      </c>
    </row>
    <row r="50" spans="1:4" ht="13.5" hidden="1">
      <c r="A50" s="40"/>
      <c r="B50" s="33" t="s">
        <v>17</v>
      </c>
      <c r="C50" s="34"/>
      <c r="D50" s="80">
        <v>384</v>
      </c>
    </row>
    <row r="51" spans="1:4" s="8" customFormat="1" ht="13.5" hidden="1">
      <c r="A51" s="38"/>
      <c r="B51" s="27" t="s">
        <v>73</v>
      </c>
      <c r="C51" s="28"/>
      <c r="D51" s="82">
        <f>+D33/D48/12</f>
        <v>768.6064924782264</v>
      </c>
    </row>
    <row r="52" spans="1:4" s="8" customFormat="1" ht="13.5">
      <c r="A52" s="40"/>
      <c r="B52" s="33"/>
      <c r="C52" s="34"/>
      <c r="D52" s="80"/>
    </row>
    <row r="53" spans="1:4" s="8" customFormat="1" ht="13.5">
      <c r="A53" s="276" t="s">
        <v>140</v>
      </c>
      <c r="B53" s="272" t="s">
        <v>141</v>
      </c>
      <c r="C53" s="284" t="s">
        <v>45</v>
      </c>
      <c r="D53" s="288">
        <f>+D55+D58+D60</f>
        <v>-527500</v>
      </c>
    </row>
    <row r="54" spans="1:4" s="8" customFormat="1" ht="13.5">
      <c r="A54" s="38"/>
      <c r="B54" s="27"/>
      <c r="C54" s="28"/>
      <c r="D54" s="77"/>
    </row>
    <row r="55" spans="1:4" s="8" customFormat="1" ht="13.5">
      <c r="A55" s="38" t="s">
        <v>51</v>
      </c>
      <c r="B55" s="27" t="s">
        <v>97</v>
      </c>
      <c r="C55" s="84" t="s">
        <v>139</v>
      </c>
      <c r="D55" s="77">
        <f>SUM(D56:D57)</f>
        <v>-527500</v>
      </c>
    </row>
    <row r="56" spans="1:4" ht="13.5">
      <c r="A56" s="40"/>
      <c r="B56" s="33" t="s">
        <v>46</v>
      </c>
      <c r="C56" s="34" t="s">
        <v>47</v>
      </c>
      <c r="D56" s="78">
        <v>-527500</v>
      </c>
    </row>
    <row r="57" spans="1:4" ht="13.5" hidden="1">
      <c r="A57" s="40"/>
      <c r="B57" s="33" t="s">
        <v>95</v>
      </c>
      <c r="C57" s="34" t="s">
        <v>96</v>
      </c>
      <c r="D57" s="78"/>
    </row>
    <row r="58" spans="1:4" s="8" customFormat="1" ht="13.5" hidden="1">
      <c r="A58" s="38" t="s">
        <v>52</v>
      </c>
      <c r="B58" s="52" t="s">
        <v>93</v>
      </c>
      <c r="C58" s="53" t="s">
        <v>91</v>
      </c>
      <c r="D58" s="77">
        <f>+D59</f>
        <v>0</v>
      </c>
    </row>
    <row r="59" spans="1:4" ht="13.5" hidden="1">
      <c r="A59" s="40"/>
      <c r="B59" s="54" t="s">
        <v>94</v>
      </c>
      <c r="C59" s="55" t="s">
        <v>92</v>
      </c>
      <c r="D59" s="78"/>
    </row>
    <row r="60" spans="1:4" s="8" customFormat="1" ht="12" customHeight="1" hidden="1">
      <c r="A60" s="38" t="s">
        <v>98</v>
      </c>
      <c r="B60" s="27" t="s">
        <v>150</v>
      </c>
      <c r="C60" s="28" t="s">
        <v>76</v>
      </c>
      <c r="D60" s="77">
        <f>+D61</f>
        <v>0</v>
      </c>
    </row>
    <row r="61" spans="1:4" ht="13.5" hidden="1">
      <c r="A61" s="40"/>
      <c r="B61" s="33" t="s">
        <v>78</v>
      </c>
      <c r="C61" s="34" t="s">
        <v>77</v>
      </c>
      <c r="D61" s="78"/>
    </row>
    <row r="62" spans="1:4" ht="13.5">
      <c r="A62" s="40"/>
      <c r="B62" s="33"/>
      <c r="C62" s="34"/>
      <c r="D62" s="78"/>
    </row>
    <row r="63" spans="1:4" ht="13.5">
      <c r="A63" s="276" t="s">
        <v>142</v>
      </c>
      <c r="B63" s="272" t="s">
        <v>144</v>
      </c>
      <c r="C63" s="284" t="s">
        <v>48</v>
      </c>
      <c r="D63" s="286">
        <f>+D17+D53-D29</f>
        <v>0</v>
      </c>
    </row>
    <row r="64" spans="1:4" ht="13.5">
      <c r="A64" s="38"/>
      <c r="B64" s="33"/>
      <c r="C64" s="28"/>
      <c r="D64" s="91">
        <f>+D63+D65</f>
        <v>0</v>
      </c>
    </row>
    <row r="65" spans="1:4" ht="14.25" thickBot="1">
      <c r="A65" s="296" t="s">
        <v>143</v>
      </c>
      <c r="B65" s="297" t="s">
        <v>145</v>
      </c>
      <c r="C65" s="301" t="s">
        <v>18</v>
      </c>
      <c r="D65" s="302">
        <f>+D66+D68</f>
        <v>0</v>
      </c>
    </row>
    <row r="66" spans="1:4" ht="13.5" hidden="1">
      <c r="A66" s="293" t="s">
        <v>53</v>
      </c>
      <c r="B66" s="294" t="s">
        <v>101</v>
      </c>
      <c r="C66" s="299" t="s">
        <v>102</v>
      </c>
      <c r="D66" s="300">
        <f>+D67</f>
        <v>0</v>
      </c>
    </row>
    <row r="67" spans="1:4" ht="13.5" hidden="1">
      <c r="A67" s="289"/>
      <c r="B67" s="107" t="s">
        <v>103</v>
      </c>
      <c r="C67" s="66" t="s">
        <v>104</v>
      </c>
      <c r="D67" s="111"/>
    </row>
    <row r="68" spans="1:4" ht="13.5" hidden="1">
      <c r="A68" s="38" t="s">
        <v>105</v>
      </c>
      <c r="B68" s="27" t="s">
        <v>19</v>
      </c>
      <c r="C68" s="28" t="s">
        <v>20</v>
      </c>
      <c r="D68" s="78">
        <f>+D69</f>
        <v>0</v>
      </c>
    </row>
    <row r="69" spans="1:4" ht="14.25" hidden="1" thickBot="1">
      <c r="A69" s="113"/>
      <c r="B69" s="61" t="s">
        <v>49</v>
      </c>
      <c r="C69" s="121"/>
      <c r="D69" s="122"/>
    </row>
    <row r="70" spans="1:4" ht="13.5">
      <c r="A70" s="86"/>
      <c r="B70" s="63"/>
      <c r="C70" s="63"/>
      <c r="D70" s="62"/>
    </row>
    <row r="71" spans="1:4" s="8" customFormat="1" ht="13.5">
      <c r="A71" s="126"/>
      <c r="B71" s="123"/>
      <c r="C71" s="2"/>
      <c r="D71" s="62"/>
    </row>
    <row r="72" spans="1:4" s="8" customFormat="1" ht="13.5">
      <c r="A72" s="348" t="s">
        <v>75</v>
      </c>
      <c r="B72" s="342"/>
      <c r="C72" s="2"/>
      <c r="D72" s="62"/>
    </row>
    <row r="73" spans="1:4" s="8" customFormat="1" ht="13.5">
      <c r="A73" s="351" t="s">
        <v>90</v>
      </c>
      <c r="B73" s="343"/>
      <c r="C73" s="63"/>
      <c r="D73" s="62"/>
    </row>
    <row r="74" spans="1:4" ht="13.5">
      <c r="A74" s="351"/>
      <c r="B74" s="343"/>
      <c r="D74" s="2"/>
    </row>
    <row r="75" spans="1:4" ht="13.5">
      <c r="A75" s="351"/>
      <c r="B75" s="343"/>
      <c r="D75" s="2"/>
    </row>
    <row r="76" spans="1:4" s="8" customFormat="1" ht="13.5">
      <c r="A76" s="353" t="s">
        <v>99</v>
      </c>
      <c r="B76" s="342"/>
      <c r="C76" s="1"/>
      <c r="D76" s="62"/>
    </row>
    <row r="77" spans="1:4" s="8" customFormat="1" ht="13.5">
      <c r="A77" s="352"/>
      <c r="B77" s="343"/>
      <c r="C77" s="1"/>
      <c r="D77" s="62"/>
    </row>
    <row r="78" spans="1:4" ht="13.5">
      <c r="A78" s="348" t="s">
        <v>44</v>
      </c>
      <c r="B78" s="343"/>
      <c r="D78" s="62"/>
    </row>
    <row r="79" spans="1:4" ht="13.5">
      <c r="A79" s="349" t="s">
        <v>100</v>
      </c>
      <c r="B79" s="344"/>
      <c r="D79" s="62"/>
    </row>
    <row r="80" spans="1:4" s="8" customFormat="1" ht="13.5">
      <c r="A80" s="349"/>
      <c r="B80" s="344"/>
      <c r="C80" s="1"/>
      <c r="D80" s="62"/>
    </row>
    <row r="81" ht="13.5">
      <c r="D81" s="62"/>
    </row>
    <row r="82" ht="13.5">
      <c r="D82" s="62"/>
    </row>
    <row r="83" ht="13.5">
      <c r="D83" s="62"/>
    </row>
    <row r="84" ht="13.5">
      <c r="D84" s="62"/>
    </row>
    <row r="85" ht="13.5">
      <c r="D85" s="62"/>
    </row>
    <row r="86" ht="13.5">
      <c r="D86" s="62"/>
    </row>
    <row r="87" ht="13.5">
      <c r="D87" s="62"/>
    </row>
    <row r="88" ht="13.5">
      <c r="D88" s="62"/>
    </row>
    <row r="89" ht="13.5">
      <c r="D89" s="62"/>
    </row>
    <row r="90" ht="13.5">
      <c r="D90" s="62"/>
    </row>
    <row r="91" ht="13.5">
      <c r="D91" s="62"/>
    </row>
    <row r="92" ht="13.5">
      <c r="D92" s="62"/>
    </row>
    <row r="93" ht="13.5">
      <c r="D93" s="62"/>
    </row>
    <row r="94" ht="13.5">
      <c r="D94" s="62"/>
    </row>
    <row r="95" ht="13.5">
      <c r="D95" s="62"/>
    </row>
    <row r="96" spans="1:4" ht="13.5">
      <c r="A96" s="85"/>
      <c r="C96" s="2"/>
      <c r="D96" s="62"/>
    </row>
    <row r="97" spans="1:4" ht="13.5">
      <c r="A97" s="85"/>
      <c r="C97" s="2"/>
      <c r="D97" s="62"/>
    </row>
    <row r="98" spans="1:4" ht="13.5">
      <c r="A98" s="85"/>
      <c r="C98" s="2"/>
      <c r="D98" s="62"/>
    </row>
    <row r="99" spans="1:4" ht="13.5">
      <c r="A99" s="85"/>
      <c r="C99" s="2"/>
      <c r="D99" s="62"/>
    </row>
    <row r="100" spans="1:4" ht="13.5">
      <c r="A100" s="85"/>
      <c r="C100" s="2"/>
      <c r="D100" s="62"/>
    </row>
    <row r="101" spans="1:4" ht="13.5">
      <c r="A101" s="85"/>
      <c r="C101" s="2"/>
      <c r="D101" s="62"/>
    </row>
    <row r="102" spans="1:4" ht="13.5">
      <c r="A102" s="85"/>
      <c r="C102" s="2"/>
      <c r="D102" s="62"/>
    </row>
    <row r="103" spans="1:4" ht="13.5">
      <c r="A103" s="85"/>
      <c r="C103" s="2"/>
      <c r="D103" s="62"/>
    </row>
    <row r="104" spans="1:4" ht="13.5">
      <c r="A104" s="85"/>
      <c r="C104" s="2"/>
      <c r="D104" s="62"/>
    </row>
    <row r="105" spans="1:4" ht="13.5">
      <c r="A105" s="85"/>
      <c r="C105" s="2"/>
      <c r="D105" s="62"/>
    </row>
    <row r="106" spans="1:4" ht="13.5">
      <c r="A106" s="85"/>
      <c r="C106" s="2"/>
      <c r="D106" s="62"/>
    </row>
    <row r="107" spans="1:4" ht="13.5">
      <c r="A107" s="85"/>
      <c r="C107" s="2"/>
      <c r="D107" s="62"/>
    </row>
    <row r="108" spans="1:4" ht="13.5">
      <c r="A108" s="85"/>
      <c r="C108" s="2"/>
      <c r="D108" s="62"/>
    </row>
    <row r="109" spans="1:4" ht="13.5">
      <c r="A109" s="85"/>
      <c r="C109" s="2"/>
      <c r="D109" s="62"/>
    </row>
    <row r="110" spans="1:4" ht="13.5">
      <c r="A110" s="85"/>
      <c r="C110" s="2"/>
      <c r="D110" s="62"/>
    </row>
    <row r="111" spans="1:4" ht="13.5">
      <c r="A111" s="85"/>
      <c r="C111" s="2"/>
      <c r="D111" s="62"/>
    </row>
    <row r="112" spans="1:4" ht="13.5">
      <c r="A112" s="85"/>
      <c r="C112" s="2"/>
      <c r="D112" s="62"/>
    </row>
    <row r="113" spans="1:4" ht="13.5">
      <c r="A113" s="85"/>
      <c r="C113" s="2"/>
      <c r="D113" s="62"/>
    </row>
    <row r="114" spans="1:4" ht="13.5">
      <c r="A114" s="85"/>
      <c r="C114" s="2"/>
      <c r="D114" s="62"/>
    </row>
    <row r="115" spans="1:4" ht="13.5">
      <c r="A115" s="85"/>
      <c r="C115" s="2"/>
      <c r="D115" s="62"/>
    </row>
    <row r="116" spans="1:4" ht="13.5">
      <c r="A116" s="85"/>
      <c r="C116" s="2"/>
      <c r="D116" s="62"/>
    </row>
    <row r="117" spans="1:4" ht="13.5">
      <c r="A117" s="85"/>
      <c r="C117" s="2"/>
      <c r="D117" s="62"/>
    </row>
    <row r="118" spans="1:4" ht="13.5">
      <c r="A118" s="85"/>
      <c r="C118" s="2"/>
      <c r="D118" s="62"/>
    </row>
    <row r="119" spans="1:4" ht="13.5">
      <c r="A119" s="85"/>
      <c r="C119" s="2"/>
      <c r="D119" s="62"/>
    </row>
    <row r="120" spans="1:4" ht="13.5">
      <c r="A120" s="85"/>
      <c r="C120" s="2"/>
      <c r="D120" s="62"/>
    </row>
    <row r="121" spans="1:4" ht="13.5">
      <c r="A121" s="85"/>
      <c r="C121" s="2"/>
      <c r="D121" s="62"/>
    </row>
    <row r="122" spans="1:4" ht="13.5">
      <c r="A122" s="85"/>
      <c r="C122" s="2"/>
      <c r="D122" s="62"/>
    </row>
    <row r="123" spans="1:4" ht="13.5">
      <c r="A123" s="85"/>
      <c r="C123" s="2"/>
      <c r="D123" s="62"/>
    </row>
    <row r="124" spans="1:4" ht="13.5">
      <c r="A124" s="85"/>
      <c r="C124" s="2"/>
      <c r="D124" s="62"/>
    </row>
    <row r="125" spans="1:4" ht="13.5">
      <c r="A125" s="85"/>
      <c r="C125" s="2"/>
      <c r="D125" s="62"/>
    </row>
    <row r="126" spans="1:4" ht="13.5">
      <c r="A126" s="85"/>
      <c r="C126" s="2"/>
      <c r="D126" s="62"/>
    </row>
    <row r="127" spans="1:4" ht="13.5">
      <c r="A127" s="85"/>
      <c r="C127" s="2"/>
      <c r="D127" s="62"/>
    </row>
    <row r="128" spans="1:4" ht="13.5">
      <c r="A128" s="85"/>
      <c r="C128" s="2"/>
      <c r="D128" s="62"/>
    </row>
    <row r="129" spans="1:4" ht="13.5">
      <c r="A129" s="85"/>
      <c r="C129" s="2"/>
      <c r="D129" s="62"/>
    </row>
    <row r="130" spans="1:4" ht="13.5">
      <c r="A130" s="85"/>
      <c r="C130" s="2"/>
      <c r="D130" s="62"/>
    </row>
  </sheetData>
  <sheetProtection/>
  <mergeCells count="7">
    <mergeCell ref="D13:D14"/>
    <mergeCell ref="A9:C9"/>
    <mergeCell ref="A10:C10"/>
    <mergeCell ref="A13:A14"/>
    <mergeCell ref="B13:B14"/>
    <mergeCell ref="C13:C14"/>
    <mergeCell ref="A11:C11"/>
  </mergeCells>
  <printOptions horizontalCentered="1"/>
  <pageMargins left="0.8267716535433072" right="0.1968503937007874" top="0.39" bottom="0.3937007874015748" header="0.15748031496062992" footer="0.15748031496062992"/>
  <pageSetup horizontalDpi="600" verticalDpi="600" orientation="portrait" paperSize="9" scale="80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D132"/>
  <sheetViews>
    <sheetView zoomScaleSheetLayoutView="100" zoomScalePageLayoutView="0" workbookViewId="0" topLeftCell="A39">
      <selection activeCell="A3" sqref="A3:C3"/>
    </sheetView>
  </sheetViews>
  <sheetFormatPr defaultColWidth="9.140625" defaultRowHeight="12.75"/>
  <cols>
    <col min="1" max="1" width="5.28125" style="69" customWidth="1"/>
    <col min="2" max="2" width="80.8515625" style="2" customWidth="1"/>
    <col min="3" max="3" width="7.28125" style="1" customWidth="1"/>
    <col min="4" max="4" width="14.7109375" style="3" customWidth="1"/>
    <col min="5" max="16384" width="9.140625" style="2" customWidth="1"/>
  </cols>
  <sheetData>
    <row r="5" spans="2:3" ht="15">
      <c r="B5" s="7" t="s">
        <v>1</v>
      </c>
      <c r="C5" s="6"/>
    </row>
    <row r="6" spans="2:3" ht="13.5">
      <c r="B6" s="7" t="s">
        <v>2</v>
      </c>
      <c r="C6" s="7"/>
    </row>
    <row r="7" spans="2:4" ht="13.5">
      <c r="B7" s="4"/>
      <c r="C7" s="378" t="s">
        <v>56</v>
      </c>
      <c r="D7" s="378"/>
    </row>
    <row r="8" spans="2:4" ht="15">
      <c r="B8" s="9"/>
      <c r="D8" s="67"/>
    </row>
    <row r="9" spans="1:3" ht="15">
      <c r="A9" s="369" t="s">
        <v>314</v>
      </c>
      <c r="B9" s="369"/>
      <c r="C9" s="369"/>
    </row>
    <row r="10" spans="1:3" ht="12.75" customHeight="1">
      <c r="A10" s="373" t="s">
        <v>61</v>
      </c>
      <c r="B10" s="373"/>
      <c r="C10" s="373"/>
    </row>
    <row r="11" spans="1:4" ht="13.5">
      <c r="A11" s="377"/>
      <c r="B11" s="377"/>
      <c r="C11" s="377"/>
      <c r="D11" s="68"/>
    </row>
    <row r="12" ht="14.25" thickBot="1">
      <c r="B12" s="12"/>
    </row>
    <row r="13" spans="1:4" s="13" customFormat="1" ht="11.25" customHeight="1">
      <c r="A13" s="375" t="s">
        <v>63</v>
      </c>
      <c r="B13" s="364" t="s">
        <v>32</v>
      </c>
      <c r="C13" s="364" t="s">
        <v>0</v>
      </c>
      <c r="D13" s="379" t="s">
        <v>313</v>
      </c>
    </row>
    <row r="14" spans="1:4" s="16" customFormat="1" ht="12" customHeight="1" thickBot="1">
      <c r="A14" s="376"/>
      <c r="B14" s="365"/>
      <c r="C14" s="365"/>
      <c r="D14" s="380"/>
    </row>
    <row r="15" spans="1:4" s="13" customFormat="1" ht="12" thickBot="1">
      <c r="A15" s="93"/>
      <c r="B15" s="94" t="s">
        <v>33</v>
      </c>
      <c r="C15" s="94"/>
      <c r="D15" s="96">
        <v>1</v>
      </c>
    </row>
    <row r="16" spans="1:4" ht="13.5">
      <c r="A16" s="73"/>
      <c r="B16" s="21"/>
      <c r="C16" s="22"/>
      <c r="D16" s="25"/>
    </row>
    <row r="17" spans="1:4" s="8" customFormat="1" ht="13.5">
      <c r="A17" s="271" t="s">
        <v>106</v>
      </c>
      <c r="B17" s="272" t="s">
        <v>107</v>
      </c>
      <c r="C17" s="284" t="s">
        <v>3</v>
      </c>
      <c r="D17" s="275">
        <f>+D19+D20+D27</f>
        <v>18000000</v>
      </c>
    </row>
    <row r="18" spans="1:4" ht="13.5">
      <c r="A18" s="32"/>
      <c r="B18" s="33"/>
      <c r="C18" s="34"/>
      <c r="D18" s="37"/>
    </row>
    <row r="19" spans="1:4" s="8" customFormat="1" ht="13.5">
      <c r="A19" s="38" t="s">
        <v>26</v>
      </c>
      <c r="B19" s="27" t="s">
        <v>120</v>
      </c>
      <c r="C19" s="34"/>
      <c r="D19" s="31">
        <v>0</v>
      </c>
    </row>
    <row r="20" spans="1:4" s="8" customFormat="1" ht="13.5">
      <c r="A20" s="38" t="s">
        <v>27</v>
      </c>
      <c r="B20" s="27" t="s">
        <v>121</v>
      </c>
      <c r="C20" s="28"/>
      <c r="D20" s="31">
        <f>SUM(D21:D26)</f>
        <v>18000000</v>
      </c>
    </row>
    <row r="21" spans="1:4" ht="13.5">
      <c r="A21" s="40" t="s">
        <v>28</v>
      </c>
      <c r="B21" s="33" t="s">
        <v>113</v>
      </c>
      <c r="C21" s="34" t="s">
        <v>4</v>
      </c>
      <c r="D21" s="42"/>
    </row>
    <row r="22" spans="1:4" ht="13.5">
      <c r="A22" s="40" t="s">
        <v>29</v>
      </c>
      <c r="B22" s="33" t="s">
        <v>114</v>
      </c>
      <c r="C22" s="34" t="s">
        <v>5</v>
      </c>
      <c r="D22" s="42">
        <v>18000000</v>
      </c>
    </row>
    <row r="23" spans="1:4" ht="13.5" hidden="1">
      <c r="A23" s="40" t="s">
        <v>30</v>
      </c>
      <c r="B23" s="33" t="s">
        <v>115</v>
      </c>
      <c r="C23" s="34" t="s">
        <v>6</v>
      </c>
      <c r="D23" s="42"/>
    </row>
    <row r="24" spans="1:4" ht="13.5" hidden="1">
      <c r="A24" s="40" t="s">
        <v>31</v>
      </c>
      <c r="B24" s="33" t="s">
        <v>116</v>
      </c>
      <c r="C24" s="34" t="s">
        <v>7</v>
      </c>
      <c r="D24" s="42"/>
    </row>
    <row r="25" spans="1:4" ht="13.5" hidden="1">
      <c r="A25" s="40" t="s">
        <v>59</v>
      </c>
      <c r="B25" s="33" t="s">
        <v>117</v>
      </c>
      <c r="C25" s="34" t="s">
        <v>22</v>
      </c>
      <c r="D25" s="37"/>
    </row>
    <row r="26" spans="1:4" ht="13.5" hidden="1">
      <c r="A26" s="40" t="s">
        <v>38</v>
      </c>
      <c r="B26" s="33" t="s">
        <v>118</v>
      </c>
      <c r="C26" s="34" t="s">
        <v>23</v>
      </c>
      <c r="D26" s="37"/>
    </row>
    <row r="27" spans="1:4" s="8" customFormat="1" ht="13.5" hidden="1">
      <c r="A27" s="38" t="s">
        <v>39</v>
      </c>
      <c r="B27" s="27" t="s">
        <v>119</v>
      </c>
      <c r="C27" s="28" t="s">
        <v>24</v>
      </c>
      <c r="D27" s="31">
        <v>0</v>
      </c>
    </row>
    <row r="28" spans="1:4" ht="13.5">
      <c r="A28" s="40"/>
      <c r="B28" s="33"/>
      <c r="C28" s="34"/>
      <c r="D28" s="37"/>
    </row>
    <row r="29" spans="1:4" s="8" customFormat="1" ht="13.5">
      <c r="A29" s="276" t="s">
        <v>108</v>
      </c>
      <c r="B29" s="272" t="s">
        <v>109</v>
      </c>
      <c r="C29" s="284" t="s">
        <v>8</v>
      </c>
      <c r="D29" s="275">
        <f>+D31+D43</f>
        <v>19946100</v>
      </c>
    </row>
    <row r="30" spans="1:4" ht="13.5">
      <c r="A30" s="40"/>
      <c r="B30" s="33"/>
      <c r="C30" s="34"/>
      <c r="D30" s="37"/>
    </row>
    <row r="31" spans="1:4" s="8" customFormat="1" ht="13.5">
      <c r="A31" s="38" t="s">
        <v>26</v>
      </c>
      <c r="B31" s="27" t="s">
        <v>62</v>
      </c>
      <c r="C31" s="28"/>
      <c r="D31" s="31">
        <f>+D32+D36</f>
        <v>18986100</v>
      </c>
    </row>
    <row r="32" spans="1:4" ht="13.5">
      <c r="A32" s="38" t="s">
        <v>130</v>
      </c>
      <c r="B32" s="44" t="s">
        <v>34</v>
      </c>
      <c r="C32" s="28"/>
      <c r="D32" s="31">
        <f>SUM(D33:D35)+332300</f>
        <v>5952300</v>
      </c>
    </row>
    <row r="33" spans="1:4" ht="13.5" hidden="1">
      <c r="A33" s="40" t="s">
        <v>132</v>
      </c>
      <c r="B33" s="45" t="s">
        <v>110</v>
      </c>
      <c r="C33" s="34" t="s">
        <v>9</v>
      </c>
      <c r="D33" s="42">
        <v>4070000</v>
      </c>
    </row>
    <row r="34" spans="1:4" s="8" customFormat="1" ht="13.5" hidden="1">
      <c r="A34" s="81" t="s">
        <v>131</v>
      </c>
      <c r="B34" s="45" t="s">
        <v>111</v>
      </c>
      <c r="C34" s="46" t="s">
        <v>10</v>
      </c>
      <c r="D34" s="42">
        <v>370000</v>
      </c>
    </row>
    <row r="35" spans="1:4" ht="13.5" hidden="1">
      <c r="A35" s="40" t="s">
        <v>138</v>
      </c>
      <c r="B35" s="45" t="s">
        <v>112</v>
      </c>
      <c r="C35" s="34" t="s">
        <v>11</v>
      </c>
      <c r="D35" s="42">
        <v>1180000</v>
      </c>
    </row>
    <row r="36" spans="1:4" ht="13.5">
      <c r="A36" s="79" t="s">
        <v>133</v>
      </c>
      <c r="B36" s="44" t="s">
        <v>58</v>
      </c>
      <c r="C36" s="28"/>
      <c r="D36" s="48">
        <f>+D37+D38+D39+D42</f>
        <v>13033800</v>
      </c>
    </row>
    <row r="37" spans="1:4" ht="13.5">
      <c r="A37" s="81" t="s">
        <v>134</v>
      </c>
      <c r="B37" s="45" t="s">
        <v>58</v>
      </c>
      <c r="C37" s="34" t="s">
        <v>12</v>
      </c>
      <c r="D37" s="42">
        <v>12944700</v>
      </c>
    </row>
    <row r="38" spans="1:4" ht="13.5">
      <c r="A38" s="81" t="s">
        <v>135</v>
      </c>
      <c r="B38" s="45" t="s">
        <v>128</v>
      </c>
      <c r="C38" s="34" t="s">
        <v>129</v>
      </c>
      <c r="D38" s="42">
        <v>74300</v>
      </c>
    </row>
    <row r="39" spans="1:4" ht="13.5">
      <c r="A39" s="81" t="s">
        <v>136</v>
      </c>
      <c r="B39" s="45" t="s">
        <v>126</v>
      </c>
      <c r="C39" s="34"/>
      <c r="D39" s="42"/>
    </row>
    <row r="40" spans="1:4" ht="13.5" hidden="1">
      <c r="A40" s="81"/>
      <c r="B40" s="83" t="s">
        <v>127</v>
      </c>
      <c r="C40" s="34" t="s">
        <v>21</v>
      </c>
      <c r="D40" s="42"/>
    </row>
    <row r="41" spans="1:4" ht="13.5">
      <c r="A41" s="81" t="s">
        <v>137</v>
      </c>
      <c r="B41" s="334" t="s">
        <v>321</v>
      </c>
      <c r="C41" s="34" t="s">
        <v>24</v>
      </c>
      <c r="D41" s="42"/>
    </row>
    <row r="42" spans="1:4" ht="13.5">
      <c r="A42" s="81" t="s">
        <v>320</v>
      </c>
      <c r="B42" s="49" t="s">
        <v>125</v>
      </c>
      <c r="C42" s="34" t="s">
        <v>13</v>
      </c>
      <c r="D42" s="42">
        <v>14800</v>
      </c>
    </row>
    <row r="43" spans="1:4" ht="13.5">
      <c r="A43" s="38" t="s">
        <v>27</v>
      </c>
      <c r="B43" s="27" t="s">
        <v>124</v>
      </c>
      <c r="C43" s="28"/>
      <c r="D43" s="48">
        <f>SUM(D44:D45)</f>
        <v>960000</v>
      </c>
    </row>
    <row r="44" spans="1:4" ht="13.5">
      <c r="A44" s="40" t="s">
        <v>36</v>
      </c>
      <c r="B44" s="50" t="s">
        <v>122</v>
      </c>
      <c r="C44" s="34" t="s">
        <v>146</v>
      </c>
      <c r="D44" s="42">
        <v>960000</v>
      </c>
    </row>
    <row r="45" spans="1:4" ht="13.5" hidden="1">
      <c r="A45" s="40" t="s">
        <v>37</v>
      </c>
      <c r="B45" s="50" t="s">
        <v>123</v>
      </c>
      <c r="C45" s="34" t="s">
        <v>14</v>
      </c>
      <c r="D45" s="42"/>
    </row>
    <row r="46" spans="1:4" ht="13.5">
      <c r="A46" s="40"/>
      <c r="B46" s="33"/>
      <c r="C46" s="34"/>
      <c r="D46" s="42"/>
    </row>
    <row r="47" spans="1:4" ht="13.5">
      <c r="A47" s="40"/>
      <c r="B47" s="27" t="s">
        <v>15</v>
      </c>
      <c r="C47" s="34"/>
      <c r="D47" s="42"/>
    </row>
    <row r="48" spans="1:4" s="8" customFormat="1" ht="13.5">
      <c r="A48" s="38"/>
      <c r="B48" s="27" t="s">
        <v>57</v>
      </c>
      <c r="C48" s="28"/>
      <c r="D48" s="48">
        <f>+D49+D50</f>
        <v>345</v>
      </c>
    </row>
    <row r="49" spans="1:4" ht="13.5" hidden="1">
      <c r="A49" s="40"/>
      <c r="B49" s="33" t="s">
        <v>16</v>
      </c>
      <c r="C49" s="34"/>
      <c r="D49" s="42">
        <v>98</v>
      </c>
    </row>
    <row r="50" spans="1:4" ht="13.5" hidden="1">
      <c r="A50" s="40"/>
      <c r="B50" s="33" t="s">
        <v>17</v>
      </c>
      <c r="C50" s="34"/>
      <c r="D50" s="42">
        <v>247</v>
      </c>
    </row>
    <row r="51" spans="1:4" s="8" customFormat="1" ht="13.5" hidden="1">
      <c r="A51" s="38"/>
      <c r="B51" s="27" t="s">
        <v>73</v>
      </c>
      <c r="C51" s="28"/>
      <c r="D51" s="48">
        <f>+D33/D48/12</f>
        <v>983.0917874396135</v>
      </c>
    </row>
    <row r="52" spans="1:4" ht="13.5">
      <c r="A52" s="40"/>
      <c r="B52" s="33"/>
      <c r="C52" s="34"/>
      <c r="D52" s="42"/>
    </row>
    <row r="53" spans="1:4" s="8" customFormat="1" ht="13.5">
      <c r="A53" s="276" t="s">
        <v>140</v>
      </c>
      <c r="B53" s="272" t="s">
        <v>141</v>
      </c>
      <c r="C53" s="284" t="s">
        <v>45</v>
      </c>
      <c r="D53" s="275">
        <f>+D55+D58+D60</f>
        <v>1946100</v>
      </c>
    </row>
    <row r="54" spans="1:4" s="8" customFormat="1" ht="13.5">
      <c r="A54" s="38"/>
      <c r="B54" s="27"/>
      <c r="C54" s="28"/>
      <c r="D54" s="31"/>
    </row>
    <row r="55" spans="1:4" s="8" customFormat="1" ht="13.5">
      <c r="A55" s="38" t="s">
        <v>51</v>
      </c>
      <c r="B55" s="27" t="s">
        <v>97</v>
      </c>
      <c r="C55" s="84" t="s">
        <v>139</v>
      </c>
      <c r="D55" s="31">
        <f>SUM(D56:D57)</f>
        <v>1946100</v>
      </c>
    </row>
    <row r="56" spans="1:4" ht="13.5">
      <c r="A56" s="40"/>
      <c r="B56" s="33" t="s">
        <v>46</v>
      </c>
      <c r="C56" s="34" t="s">
        <v>47</v>
      </c>
      <c r="D56" s="37">
        <v>1946100</v>
      </c>
    </row>
    <row r="57" spans="1:4" ht="13.5" hidden="1">
      <c r="A57" s="40"/>
      <c r="B57" s="33" t="s">
        <v>95</v>
      </c>
      <c r="C57" s="34" t="s">
        <v>96</v>
      </c>
      <c r="D57" s="37"/>
    </row>
    <row r="58" spans="1:4" ht="13.5" hidden="1">
      <c r="A58" s="38" t="s">
        <v>52</v>
      </c>
      <c r="B58" s="52" t="s">
        <v>93</v>
      </c>
      <c r="C58" s="53" t="s">
        <v>91</v>
      </c>
      <c r="D58" s="37">
        <f>+D59</f>
        <v>0</v>
      </c>
    </row>
    <row r="59" spans="1:4" ht="13.5" hidden="1">
      <c r="A59" s="40"/>
      <c r="B59" s="54" t="s">
        <v>94</v>
      </c>
      <c r="C59" s="55" t="s">
        <v>92</v>
      </c>
      <c r="D59" s="37"/>
    </row>
    <row r="60" spans="1:4" ht="12" customHeight="1" hidden="1">
      <c r="A60" s="38" t="s">
        <v>98</v>
      </c>
      <c r="B60" s="27" t="s">
        <v>150</v>
      </c>
      <c r="C60" s="28" t="s">
        <v>76</v>
      </c>
      <c r="D60" s="37"/>
    </row>
    <row r="61" spans="1:4" ht="13.5" hidden="1">
      <c r="A61" s="40"/>
      <c r="B61" s="33" t="s">
        <v>78</v>
      </c>
      <c r="C61" s="34" t="s">
        <v>77</v>
      </c>
      <c r="D61" s="37"/>
    </row>
    <row r="62" spans="1:4" ht="13.5">
      <c r="A62" s="40"/>
      <c r="B62" s="33"/>
      <c r="C62" s="34"/>
      <c r="D62" s="37"/>
    </row>
    <row r="63" spans="1:4" ht="13.5">
      <c r="A63" s="276" t="s">
        <v>142</v>
      </c>
      <c r="B63" s="272" t="s">
        <v>144</v>
      </c>
      <c r="C63" s="285" t="s">
        <v>48</v>
      </c>
      <c r="D63" s="279">
        <f>D17-D29+D53</f>
        <v>0</v>
      </c>
    </row>
    <row r="64" spans="1:4" ht="13.5">
      <c r="A64" s="38"/>
      <c r="B64" s="33"/>
      <c r="C64" s="57"/>
      <c r="D64" s="90">
        <f>+D63+D65</f>
        <v>0</v>
      </c>
    </row>
    <row r="65" spans="1:4" ht="13.5">
      <c r="A65" s="276" t="s">
        <v>143</v>
      </c>
      <c r="B65" s="272" t="s">
        <v>145</v>
      </c>
      <c r="C65" s="287" t="s">
        <v>18</v>
      </c>
      <c r="D65" s="275">
        <f>+D66+D68</f>
        <v>0</v>
      </c>
    </row>
    <row r="66" spans="1:4" ht="13.5" hidden="1">
      <c r="A66" s="38" t="s">
        <v>53</v>
      </c>
      <c r="B66" s="27" t="s">
        <v>101</v>
      </c>
      <c r="C66" s="58" t="s">
        <v>102</v>
      </c>
      <c r="D66" s="51">
        <f>+D67</f>
        <v>0</v>
      </c>
    </row>
    <row r="67" spans="1:4" ht="13.5" hidden="1">
      <c r="A67" s="289"/>
      <c r="B67" s="107" t="s">
        <v>103</v>
      </c>
      <c r="C67" s="59" t="s">
        <v>104</v>
      </c>
      <c r="D67" s="56"/>
    </row>
    <row r="68" spans="1:4" ht="13.5" hidden="1">
      <c r="A68" s="38" t="s">
        <v>105</v>
      </c>
      <c r="B68" s="27" t="s">
        <v>19</v>
      </c>
      <c r="C68" s="28" t="s">
        <v>20</v>
      </c>
      <c r="D68" s="51">
        <f>D69</f>
        <v>0</v>
      </c>
    </row>
    <row r="69" spans="1:4" ht="14.25" hidden="1" thickBot="1">
      <c r="A69" s="113"/>
      <c r="B69" s="61" t="s">
        <v>49</v>
      </c>
      <c r="C69" s="119"/>
      <c r="D69" s="120"/>
    </row>
    <row r="70" spans="1:4" s="8" customFormat="1" ht="13.5">
      <c r="A70" s="85"/>
      <c r="B70" s="2"/>
      <c r="C70" s="2"/>
      <c r="D70" s="62"/>
    </row>
    <row r="71" spans="1:4" ht="13.5">
      <c r="A71" s="128"/>
      <c r="B71" s="124"/>
      <c r="C71" s="63"/>
      <c r="D71" s="62"/>
    </row>
    <row r="72" spans="1:4" s="8" customFormat="1" ht="13.5">
      <c r="A72" s="348" t="s">
        <v>75</v>
      </c>
      <c r="B72" s="342"/>
      <c r="C72" s="2"/>
      <c r="D72" s="62"/>
    </row>
    <row r="73" spans="1:4" s="8" customFormat="1" ht="13.5">
      <c r="A73" s="351" t="s">
        <v>90</v>
      </c>
      <c r="B73" s="343"/>
      <c r="C73" s="2"/>
      <c r="D73" s="62"/>
    </row>
    <row r="74" spans="1:4" s="8" customFormat="1" ht="13.5">
      <c r="A74" s="351"/>
      <c r="B74" s="343"/>
      <c r="C74" s="63"/>
      <c r="D74" s="62"/>
    </row>
    <row r="75" spans="1:4" s="8" customFormat="1" ht="13.5">
      <c r="A75" s="351"/>
      <c r="B75" s="343"/>
      <c r="C75" s="292"/>
      <c r="D75" s="62"/>
    </row>
    <row r="76" spans="1:4" ht="13.5">
      <c r="A76" s="344" t="s">
        <v>237</v>
      </c>
      <c r="B76" s="342"/>
      <c r="D76" s="2"/>
    </row>
    <row r="77" spans="1:4" s="8" customFormat="1" ht="13.5">
      <c r="A77" s="352"/>
      <c r="B77" s="343"/>
      <c r="C77" s="1"/>
      <c r="D77" s="62"/>
    </row>
    <row r="78" spans="1:4" s="8" customFormat="1" ht="13.5">
      <c r="A78" s="348" t="s">
        <v>44</v>
      </c>
      <c r="B78" s="343"/>
      <c r="C78" s="1"/>
      <c r="D78" s="62"/>
    </row>
    <row r="79" spans="1:4" ht="13.5">
      <c r="A79" s="349" t="s">
        <v>100</v>
      </c>
      <c r="B79" s="344"/>
      <c r="D79" s="62"/>
    </row>
    <row r="80" spans="1:4" ht="13.5">
      <c r="A80" s="85"/>
      <c r="D80" s="62"/>
    </row>
    <row r="81" ht="13.5">
      <c r="D81" s="62"/>
    </row>
    <row r="82" ht="13.5">
      <c r="D82" s="62"/>
    </row>
    <row r="83" ht="13.5">
      <c r="D83" s="62"/>
    </row>
    <row r="84" ht="13.5">
      <c r="D84" s="62"/>
    </row>
    <row r="85" ht="13.5">
      <c r="D85" s="62"/>
    </row>
    <row r="86" ht="13.5">
      <c r="D86" s="62"/>
    </row>
    <row r="87" ht="13.5">
      <c r="D87" s="62"/>
    </row>
    <row r="88" ht="13.5">
      <c r="D88" s="62"/>
    </row>
    <row r="89" ht="13.5">
      <c r="D89" s="62"/>
    </row>
    <row r="90" ht="13.5">
      <c r="D90" s="62"/>
    </row>
    <row r="91" ht="13.5">
      <c r="D91" s="62"/>
    </row>
    <row r="92" ht="13.5">
      <c r="D92" s="62"/>
    </row>
    <row r="93" ht="13.5">
      <c r="D93" s="62"/>
    </row>
    <row r="94" ht="13.5">
      <c r="D94" s="62"/>
    </row>
    <row r="95" ht="13.5">
      <c r="D95" s="62"/>
    </row>
    <row r="96" spans="1:4" ht="13.5">
      <c r="A96" s="85"/>
      <c r="C96" s="2"/>
      <c r="D96" s="62"/>
    </row>
    <row r="97" spans="1:4" ht="13.5">
      <c r="A97" s="85"/>
      <c r="C97" s="2"/>
      <c r="D97" s="62"/>
    </row>
    <row r="98" spans="1:4" ht="13.5">
      <c r="A98" s="85"/>
      <c r="C98" s="2"/>
      <c r="D98" s="62"/>
    </row>
    <row r="99" spans="1:4" ht="13.5">
      <c r="A99" s="85"/>
      <c r="C99" s="2"/>
      <c r="D99" s="62"/>
    </row>
    <row r="100" spans="1:4" ht="13.5">
      <c r="A100" s="85"/>
      <c r="C100" s="2"/>
      <c r="D100" s="62"/>
    </row>
    <row r="101" spans="1:4" ht="13.5">
      <c r="A101" s="85"/>
      <c r="C101" s="2"/>
      <c r="D101" s="62"/>
    </row>
    <row r="102" spans="1:4" ht="13.5">
      <c r="A102" s="85"/>
      <c r="C102" s="2"/>
      <c r="D102" s="62"/>
    </row>
    <row r="103" spans="1:4" ht="13.5">
      <c r="A103" s="85"/>
      <c r="C103" s="2"/>
      <c r="D103" s="62"/>
    </row>
    <row r="104" spans="1:4" ht="13.5">
      <c r="A104" s="85"/>
      <c r="C104" s="2"/>
      <c r="D104" s="62"/>
    </row>
    <row r="105" spans="1:4" ht="13.5">
      <c r="A105" s="85"/>
      <c r="C105" s="2"/>
      <c r="D105" s="62"/>
    </row>
    <row r="106" spans="1:4" ht="13.5">
      <c r="A106" s="85"/>
      <c r="C106" s="2"/>
      <c r="D106" s="62"/>
    </row>
    <row r="107" spans="1:4" ht="13.5">
      <c r="A107" s="85"/>
      <c r="C107" s="2"/>
      <c r="D107" s="62"/>
    </row>
    <row r="108" spans="1:4" ht="13.5">
      <c r="A108" s="85"/>
      <c r="C108" s="2"/>
      <c r="D108" s="62"/>
    </row>
    <row r="109" spans="1:4" ht="13.5">
      <c r="A109" s="85"/>
      <c r="C109" s="2"/>
      <c r="D109" s="62"/>
    </row>
    <row r="110" spans="1:4" ht="13.5">
      <c r="A110" s="85"/>
      <c r="C110" s="2"/>
      <c r="D110" s="62"/>
    </row>
    <row r="111" spans="1:4" ht="13.5">
      <c r="A111" s="85"/>
      <c r="C111" s="2"/>
      <c r="D111" s="62"/>
    </row>
    <row r="112" spans="1:4" ht="13.5">
      <c r="A112" s="85"/>
      <c r="C112" s="2"/>
      <c r="D112" s="62"/>
    </row>
    <row r="113" spans="1:4" ht="13.5">
      <c r="A113" s="85"/>
      <c r="C113" s="2"/>
      <c r="D113" s="62"/>
    </row>
    <row r="114" spans="1:4" ht="13.5">
      <c r="A114" s="85"/>
      <c r="C114" s="2"/>
      <c r="D114" s="62"/>
    </row>
    <row r="115" spans="1:4" ht="13.5">
      <c r="A115" s="85"/>
      <c r="C115" s="2"/>
      <c r="D115" s="62"/>
    </row>
    <row r="116" spans="1:4" ht="13.5">
      <c r="A116" s="85"/>
      <c r="C116" s="2"/>
      <c r="D116" s="62"/>
    </row>
    <row r="117" spans="1:4" ht="13.5">
      <c r="A117" s="85"/>
      <c r="C117" s="2"/>
      <c r="D117" s="62"/>
    </row>
    <row r="118" spans="1:4" ht="13.5">
      <c r="A118" s="85"/>
      <c r="C118" s="2"/>
      <c r="D118" s="62"/>
    </row>
    <row r="119" spans="1:4" ht="13.5">
      <c r="A119" s="85"/>
      <c r="C119" s="2"/>
      <c r="D119" s="62"/>
    </row>
    <row r="120" spans="1:4" ht="13.5">
      <c r="A120" s="85"/>
      <c r="C120" s="2"/>
      <c r="D120" s="62"/>
    </row>
    <row r="121" spans="1:4" ht="13.5">
      <c r="A121" s="85"/>
      <c r="C121" s="2"/>
      <c r="D121" s="62"/>
    </row>
    <row r="122" spans="1:4" ht="13.5">
      <c r="A122" s="85"/>
      <c r="C122" s="2"/>
      <c r="D122" s="62"/>
    </row>
    <row r="123" spans="1:4" ht="13.5">
      <c r="A123" s="85"/>
      <c r="C123" s="2"/>
      <c r="D123" s="62"/>
    </row>
    <row r="124" spans="1:4" ht="13.5">
      <c r="A124" s="85"/>
      <c r="C124" s="2"/>
      <c r="D124" s="62"/>
    </row>
    <row r="125" spans="1:4" ht="13.5">
      <c r="A125" s="85"/>
      <c r="C125" s="2"/>
      <c r="D125" s="62"/>
    </row>
    <row r="126" spans="1:4" ht="13.5">
      <c r="A126" s="85"/>
      <c r="C126" s="2"/>
      <c r="D126" s="62"/>
    </row>
    <row r="127" spans="1:4" ht="13.5">
      <c r="A127" s="85"/>
      <c r="C127" s="2"/>
      <c r="D127" s="62"/>
    </row>
    <row r="128" spans="1:4" ht="13.5">
      <c r="A128" s="85"/>
      <c r="C128" s="2"/>
      <c r="D128" s="62"/>
    </row>
    <row r="129" spans="1:4" ht="13.5">
      <c r="A129" s="85"/>
      <c r="C129" s="2"/>
      <c r="D129" s="62"/>
    </row>
    <row r="130" spans="1:4" ht="13.5">
      <c r="A130" s="85"/>
      <c r="C130" s="2"/>
      <c r="D130" s="62"/>
    </row>
    <row r="131" spans="1:4" ht="13.5">
      <c r="A131" s="85"/>
      <c r="C131" s="2"/>
      <c r="D131" s="62"/>
    </row>
    <row r="132" spans="1:4" ht="13.5">
      <c r="A132" s="85"/>
      <c r="C132" s="2"/>
      <c r="D132" s="62"/>
    </row>
  </sheetData>
  <sheetProtection/>
  <mergeCells count="8">
    <mergeCell ref="C7:D7"/>
    <mergeCell ref="D13:D14"/>
    <mergeCell ref="A9:C9"/>
    <mergeCell ref="A10:C10"/>
    <mergeCell ref="A13:A14"/>
    <mergeCell ref="B13:B14"/>
    <mergeCell ref="C13:C14"/>
    <mergeCell ref="A11:C11"/>
  </mergeCells>
  <printOptions horizontalCentered="1"/>
  <pageMargins left="0.61" right="0.2" top="0.41" bottom="0.39" header="0.17" footer="0.16"/>
  <pageSetup horizontalDpi="600" verticalDpi="600" orientation="portrait" paperSize="9" scale="80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D145"/>
  <sheetViews>
    <sheetView zoomScaleSheetLayoutView="100" zoomScalePageLayoutView="0" workbookViewId="0" topLeftCell="A55">
      <selection activeCell="A3" sqref="A3:C3"/>
    </sheetView>
  </sheetViews>
  <sheetFormatPr defaultColWidth="9.140625" defaultRowHeight="12.75"/>
  <cols>
    <col min="1" max="1" width="5.28125" style="69" customWidth="1"/>
    <col min="2" max="2" width="82.00390625" style="2" customWidth="1"/>
    <col min="3" max="3" width="7.28125" style="1" customWidth="1"/>
    <col min="4" max="4" width="13.00390625" style="2" customWidth="1"/>
    <col min="5" max="16384" width="9.140625" style="2" customWidth="1"/>
  </cols>
  <sheetData>
    <row r="5" spans="2:3" ht="15">
      <c r="B5" s="7" t="s">
        <v>1</v>
      </c>
      <c r="C5" s="6"/>
    </row>
    <row r="6" spans="2:4" ht="13.5">
      <c r="B6" s="7" t="s">
        <v>2</v>
      </c>
      <c r="C6" s="378"/>
      <c r="D6" s="378"/>
    </row>
    <row r="7" spans="2:4" ht="13.5">
      <c r="B7" s="4"/>
      <c r="C7" s="378" t="s">
        <v>56</v>
      </c>
      <c r="D7" s="378"/>
    </row>
    <row r="8" spans="2:4" ht="15">
      <c r="B8" s="9"/>
      <c r="D8" s="7"/>
    </row>
    <row r="9" spans="1:3" ht="15">
      <c r="A9" s="369" t="s">
        <v>89</v>
      </c>
      <c r="B9" s="369"/>
      <c r="C9" s="369"/>
    </row>
    <row r="10" spans="1:3" ht="12.75" customHeight="1">
      <c r="A10" s="373" t="s">
        <v>256</v>
      </c>
      <c r="B10" s="373"/>
      <c r="C10" s="373"/>
    </row>
    <row r="11" spans="1:4" ht="13.5">
      <c r="A11" s="377"/>
      <c r="B11" s="377"/>
      <c r="C11" s="377"/>
      <c r="D11" s="8"/>
    </row>
    <row r="12" ht="14.25" thickBot="1">
      <c r="B12" s="12"/>
    </row>
    <row r="13" spans="1:4" s="13" customFormat="1" ht="11.25" customHeight="1">
      <c r="A13" s="375" t="s">
        <v>63</v>
      </c>
      <c r="B13" s="364" t="s">
        <v>32</v>
      </c>
      <c r="C13" s="364" t="s">
        <v>0</v>
      </c>
      <c r="D13" s="379" t="s">
        <v>313</v>
      </c>
    </row>
    <row r="14" spans="1:4" s="16" customFormat="1" ht="12" customHeight="1" thickBot="1">
      <c r="A14" s="376"/>
      <c r="B14" s="365"/>
      <c r="C14" s="365"/>
      <c r="D14" s="380"/>
    </row>
    <row r="15" spans="1:4" s="13" customFormat="1" ht="12" thickBot="1">
      <c r="A15" s="93"/>
      <c r="B15" s="94" t="s">
        <v>33</v>
      </c>
      <c r="C15" s="94"/>
      <c r="D15" s="95">
        <v>1</v>
      </c>
    </row>
    <row r="16" spans="1:4" ht="13.5">
      <c r="A16" s="73"/>
      <c r="B16" s="21"/>
      <c r="C16" s="22"/>
      <c r="D16" s="65"/>
    </row>
    <row r="17" spans="1:4" s="8" customFormat="1" ht="13.5">
      <c r="A17" s="271" t="s">
        <v>106</v>
      </c>
      <c r="B17" s="272" t="s">
        <v>107</v>
      </c>
      <c r="C17" s="284" t="s">
        <v>3</v>
      </c>
      <c r="D17" s="275">
        <f>+D19+D20+D27</f>
        <v>0</v>
      </c>
    </row>
    <row r="18" spans="1:4" ht="13.5">
      <c r="A18" s="32"/>
      <c r="B18" s="33"/>
      <c r="C18" s="34"/>
      <c r="D18" s="60"/>
    </row>
    <row r="19" spans="1:4" s="8" customFormat="1" ht="13.5" hidden="1">
      <c r="A19" s="38" t="s">
        <v>26</v>
      </c>
      <c r="B19" s="27" t="s">
        <v>120</v>
      </c>
      <c r="C19" s="34"/>
      <c r="D19" s="51">
        <v>0</v>
      </c>
    </row>
    <row r="20" spans="1:4" s="8" customFormat="1" ht="13.5" hidden="1">
      <c r="A20" s="38" t="s">
        <v>27</v>
      </c>
      <c r="B20" s="27" t="s">
        <v>121</v>
      </c>
      <c r="C20" s="28"/>
      <c r="D20" s="51">
        <f>SUM(D21:D26)</f>
        <v>0</v>
      </c>
    </row>
    <row r="21" spans="1:4" ht="13.5" hidden="1">
      <c r="A21" s="40" t="s">
        <v>28</v>
      </c>
      <c r="B21" s="33" t="s">
        <v>113</v>
      </c>
      <c r="C21" s="34" t="s">
        <v>4</v>
      </c>
      <c r="D21" s="42"/>
    </row>
    <row r="22" spans="1:4" ht="13.5" hidden="1">
      <c r="A22" s="40" t="s">
        <v>29</v>
      </c>
      <c r="B22" s="33" t="s">
        <v>114</v>
      </c>
      <c r="C22" s="34" t="s">
        <v>5</v>
      </c>
      <c r="D22" s="42"/>
    </row>
    <row r="23" spans="1:4" ht="13.5" hidden="1">
      <c r="A23" s="40" t="s">
        <v>30</v>
      </c>
      <c r="B23" s="33" t="s">
        <v>115</v>
      </c>
      <c r="C23" s="34" t="s">
        <v>6</v>
      </c>
      <c r="D23" s="42"/>
    </row>
    <row r="24" spans="1:4" ht="13.5" hidden="1">
      <c r="A24" s="40" t="s">
        <v>31</v>
      </c>
      <c r="B24" s="33" t="s">
        <v>116</v>
      </c>
      <c r="C24" s="34" t="s">
        <v>7</v>
      </c>
      <c r="D24" s="42"/>
    </row>
    <row r="25" spans="1:4" ht="13.5" hidden="1">
      <c r="A25" s="40" t="s">
        <v>59</v>
      </c>
      <c r="B25" s="33" t="s">
        <v>117</v>
      </c>
      <c r="C25" s="34" t="s">
        <v>22</v>
      </c>
      <c r="D25" s="60"/>
    </row>
    <row r="26" spans="1:4" ht="13.5" hidden="1">
      <c r="A26" s="40" t="s">
        <v>38</v>
      </c>
      <c r="B26" s="33" t="s">
        <v>118</v>
      </c>
      <c r="C26" s="34" t="s">
        <v>23</v>
      </c>
      <c r="D26" s="60"/>
    </row>
    <row r="27" spans="1:4" s="8" customFormat="1" ht="13.5" hidden="1">
      <c r="A27" s="38" t="s">
        <v>39</v>
      </c>
      <c r="B27" s="27" t="s">
        <v>119</v>
      </c>
      <c r="C27" s="28" t="s">
        <v>24</v>
      </c>
      <c r="D27" s="51"/>
    </row>
    <row r="28" spans="1:4" ht="13.5" hidden="1">
      <c r="A28" s="40"/>
      <c r="B28" s="33"/>
      <c r="C28" s="34"/>
      <c r="D28" s="60"/>
    </row>
    <row r="29" spans="1:4" s="8" customFormat="1" ht="13.5">
      <c r="A29" s="276" t="s">
        <v>108</v>
      </c>
      <c r="B29" s="272" t="s">
        <v>109</v>
      </c>
      <c r="C29" s="284" t="s">
        <v>8</v>
      </c>
      <c r="D29" s="275">
        <f>+D31+D43</f>
        <v>1370000</v>
      </c>
    </row>
    <row r="30" spans="1:4" ht="13.5">
      <c r="A30" s="40"/>
      <c r="B30" s="33"/>
      <c r="C30" s="34"/>
      <c r="D30" s="60"/>
    </row>
    <row r="31" spans="1:4" s="8" customFormat="1" ht="13.5" hidden="1">
      <c r="A31" s="38" t="s">
        <v>26</v>
      </c>
      <c r="B31" s="27" t="s">
        <v>62</v>
      </c>
      <c r="C31" s="28"/>
      <c r="D31" s="51">
        <f>+D32+D36</f>
        <v>1370000</v>
      </c>
    </row>
    <row r="32" spans="1:4" ht="13.5" hidden="1">
      <c r="A32" s="38" t="s">
        <v>130</v>
      </c>
      <c r="B32" s="44" t="s">
        <v>34</v>
      </c>
      <c r="C32" s="28"/>
      <c r="D32" s="51">
        <f>D33+D34+D35</f>
        <v>0</v>
      </c>
    </row>
    <row r="33" spans="1:4" ht="13.5" hidden="1">
      <c r="A33" s="40" t="s">
        <v>132</v>
      </c>
      <c r="B33" s="45" t="s">
        <v>110</v>
      </c>
      <c r="C33" s="34" t="s">
        <v>9</v>
      </c>
      <c r="D33" s="42"/>
    </row>
    <row r="34" spans="1:4" s="8" customFormat="1" ht="13.5" hidden="1">
      <c r="A34" s="81" t="s">
        <v>131</v>
      </c>
      <c r="B34" s="45" t="s">
        <v>111</v>
      </c>
      <c r="C34" s="46" t="s">
        <v>10</v>
      </c>
      <c r="D34" s="42"/>
    </row>
    <row r="35" spans="1:4" ht="13.5" hidden="1">
      <c r="A35" s="40" t="s">
        <v>138</v>
      </c>
      <c r="B35" s="45" t="s">
        <v>112</v>
      </c>
      <c r="C35" s="34" t="s">
        <v>11</v>
      </c>
      <c r="D35" s="42"/>
    </row>
    <row r="36" spans="1:4" ht="13.5" hidden="1">
      <c r="A36" s="79" t="s">
        <v>133</v>
      </c>
      <c r="B36" s="44" t="s">
        <v>58</v>
      </c>
      <c r="C36" s="28"/>
      <c r="D36" s="48">
        <f>D37+D42</f>
        <v>1370000</v>
      </c>
    </row>
    <row r="37" spans="1:4" ht="13.5" hidden="1">
      <c r="A37" s="81" t="s">
        <v>134</v>
      </c>
      <c r="B37" s="45" t="s">
        <v>58</v>
      </c>
      <c r="C37" s="34" t="s">
        <v>12</v>
      </c>
      <c r="D37" s="42">
        <v>1370000</v>
      </c>
    </row>
    <row r="38" spans="1:4" ht="13.5" hidden="1">
      <c r="A38" s="81" t="s">
        <v>135</v>
      </c>
      <c r="B38" s="45" t="s">
        <v>128</v>
      </c>
      <c r="C38" s="34" t="s">
        <v>129</v>
      </c>
      <c r="D38" s="42"/>
    </row>
    <row r="39" spans="1:4" ht="13.5" hidden="1">
      <c r="A39" s="81" t="s">
        <v>136</v>
      </c>
      <c r="B39" s="45" t="s">
        <v>126</v>
      </c>
      <c r="C39" s="34"/>
      <c r="D39" s="42"/>
    </row>
    <row r="40" spans="1:4" ht="13.5" hidden="1">
      <c r="A40" s="81"/>
      <c r="B40" s="83" t="s">
        <v>127</v>
      </c>
      <c r="C40" s="34" t="s">
        <v>21</v>
      </c>
      <c r="D40" s="42"/>
    </row>
    <row r="41" spans="1:4" ht="13.5">
      <c r="A41" s="81" t="s">
        <v>137</v>
      </c>
      <c r="B41" s="83" t="s">
        <v>321</v>
      </c>
      <c r="C41" s="34" t="s">
        <v>24</v>
      </c>
      <c r="D41" s="42"/>
    </row>
    <row r="42" spans="1:4" ht="13.5" hidden="1">
      <c r="A42" s="81" t="s">
        <v>320</v>
      </c>
      <c r="B42" s="49" t="s">
        <v>125</v>
      </c>
      <c r="C42" s="34" t="s">
        <v>13</v>
      </c>
      <c r="D42" s="42"/>
    </row>
    <row r="43" spans="1:4" ht="13.5" hidden="1">
      <c r="A43" s="38" t="s">
        <v>27</v>
      </c>
      <c r="B43" s="27" t="s">
        <v>124</v>
      </c>
      <c r="C43" s="28"/>
      <c r="D43" s="48">
        <f>SUM(D44:D45)</f>
        <v>0</v>
      </c>
    </row>
    <row r="44" spans="1:4" ht="13.5" hidden="1">
      <c r="A44" s="40" t="s">
        <v>36</v>
      </c>
      <c r="B44" s="50" t="s">
        <v>122</v>
      </c>
      <c r="C44" s="34" t="s">
        <v>146</v>
      </c>
      <c r="D44" s="42"/>
    </row>
    <row r="45" spans="1:4" ht="13.5" hidden="1">
      <c r="A45" s="40" t="s">
        <v>37</v>
      </c>
      <c r="B45" s="50" t="s">
        <v>123</v>
      </c>
      <c r="C45" s="34" t="s">
        <v>14</v>
      </c>
      <c r="D45" s="42"/>
    </row>
    <row r="46" spans="1:4" ht="13.5" hidden="1">
      <c r="A46" s="40"/>
      <c r="B46" s="33"/>
      <c r="C46" s="34"/>
      <c r="D46" s="42"/>
    </row>
    <row r="47" spans="1:4" ht="13.5" hidden="1">
      <c r="A47" s="40"/>
      <c r="B47" s="27" t="s">
        <v>15</v>
      </c>
      <c r="C47" s="34"/>
      <c r="D47" s="42"/>
    </row>
    <row r="48" spans="1:4" s="8" customFormat="1" ht="13.5" hidden="1">
      <c r="A48" s="38"/>
      <c r="B48" s="27" t="s">
        <v>57</v>
      </c>
      <c r="C48" s="28"/>
      <c r="D48" s="48">
        <f>+D49+D50</f>
        <v>0</v>
      </c>
    </row>
    <row r="49" spans="1:4" ht="13.5" hidden="1">
      <c r="A49" s="40"/>
      <c r="B49" s="33" t="s">
        <v>16</v>
      </c>
      <c r="C49" s="34"/>
      <c r="D49" s="42"/>
    </row>
    <row r="50" spans="1:4" ht="13.5" hidden="1">
      <c r="A50" s="40"/>
      <c r="B50" s="33" t="s">
        <v>17</v>
      </c>
      <c r="C50" s="34"/>
      <c r="D50" s="42"/>
    </row>
    <row r="51" spans="1:4" s="8" customFormat="1" ht="13.5" hidden="1">
      <c r="A51" s="38"/>
      <c r="B51" s="27" t="s">
        <v>73</v>
      </c>
      <c r="C51" s="28"/>
      <c r="D51" s="48">
        <v>0</v>
      </c>
    </row>
    <row r="52" spans="1:4" ht="13.5">
      <c r="A52" s="40"/>
      <c r="B52" s="33"/>
      <c r="C52" s="34"/>
      <c r="D52" s="42"/>
    </row>
    <row r="53" spans="1:4" s="8" customFormat="1" ht="13.5">
      <c r="A53" s="276" t="s">
        <v>140</v>
      </c>
      <c r="B53" s="272" t="s">
        <v>141</v>
      </c>
      <c r="C53" s="284" t="s">
        <v>45</v>
      </c>
      <c r="D53" s="275">
        <f>+D55+D58+D60</f>
        <v>1370000</v>
      </c>
    </row>
    <row r="54" spans="1:4" s="8" customFormat="1" ht="13.5">
      <c r="A54" s="38"/>
      <c r="B54" s="27"/>
      <c r="C54" s="28"/>
      <c r="D54" s="51"/>
    </row>
    <row r="55" spans="1:4" s="8" customFormat="1" ht="13.5">
      <c r="A55" s="38" t="s">
        <v>51</v>
      </c>
      <c r="B55" s="27" t="s">
        <v>97</v>
      </c>
      <c r="C55" s="84" t="s">
        <v>139</v>
      </c>
      <c r="D55" s="51">
        <f>SUM(D56:D56)</f>
        <v>0</v>
      </c>
    </row>
    <row r="56" spans="1:4" ht="13.5" hidden="1">
      <c r="A56" s="40"/>
      <c r="B56" s="33" t="s">
        <v>46</v>
      </c>
      <c r="C56" s="34" t="s">
        <v>47</v>
      </c>
      <c r="D56" s="60"/>
    </row>
    <row r="57" spans="1:4" ht="13.5" hidden="1">
      <c r="A57" s="40"/>
      <c r="B57" s="33" t="s">
        <v>95</v>
      </c>
      <c r="C57" s="34" t="s">
        <v>96</v>
      </c>
      <c r="D57" s="60"/>
    </row>
    <row r="58" spans="1:4" ht="13.5">
      <c r="A58" s="38" t="s">
        <v>52</v>
      </c>
      <c r="B58" s="52" t="s">
        <v>93</v>
      </c>
      <c r="C58" s="53" t="s">
        <v>91</v>
      </c>
      <c r="D58" s="37">
        <f>+D59</f>
        <v>0</v>
      </c>
    </row>
    <row r="59" spans="1:4" ht="13.5" hidden="1">
      <c r="A59" s="40"/>
      <c r="B59" s="54" t="s">
        <v>94</v>
      </c>
      <c r="C59" s="55" t="s">
        <v>92</v>
      </c>
      <c r="D59" s="37"/>
    </row>
    <row r="60" spans="1:4" ht="12" customHeight="1">
      <c r="A60" s="38" t="s">
        <v>98</v>
      </c>
      <c r="B60" s="27" t="s">
        <v>150</v>
      </c>
      <c r="C60" s="28" t="s">
        <v>76</v>
      </c>
      <c r="D60" s="51">
        <f>SUM(D61:D61)</f>
        <v>1370000</v>
      </c>
    </row>
    <row r="61" spans="1:4" ht="13.5">
      <c r="A61" s="40"/>
      <c r="B61" s="33" t="s">
        <v>258</v>
      </c>
      <c r="C61" s="34" t="s">
        <v>257</v>
      </c>
      <c r="D61" s="60">
        <v>1370000</v>
      </c>
    </row>
    <row r="62" spans="1:4" ht="13.5">
      <c r="A62" s="40"/>
      <c r="B62" s="33"/>
      <c r="C62" s="34"/>
      <c r="D62" s="60"/>
    </row>
    <row r="63" spans="1:4" ht="13.5">
      <c r="A63" s="276" t="s">
        <v>142</v>
      </c>
      <c r="B63" s="272" t="s">
        <v>144</v>
      </c>
      <c r="C63" s="285" t="s">
        <v>48</v>
      </c>
      <c r="D63" s="279">
        <f>D17-D29+D53</f>
        <v>0</v>
      </c>
    </row>
    <row r="64" spans="1:4" ht="13.5">
      <c r="A64" s="38"/>
      <c r="B64" s="33"/>
      <c r="C64" s="57"/>
      <c r="D64" s="90">
        <f>+D63+D65</f>
        <v>0</v>
      </c>
    </row>
    <row r="65" spans="1:4" ht="14.25" thickBot="1">
      <c r="A65" s="276" t="s">
        <v>143</v>
      </c>
      <c r="B65" s="272" t="s">
        <v>145</v>
      </c>
      <c r="C65" s="287" t="s">
        <v>18</v>
      </c>
      <c r="D65" s="290">
        <f>+D66+D68</f>
        <v>0</v>
      </c>
    </row>
    <row r="66" spans="1:4" ht="13.5" hidden="1">
      <c r="A66" s="40" t="s">
        <v>53</v>
      </c>
      <c r="B66" s="27" t="s">
        <v>101</v>
      </c>
      <c r="C66" s="58" t="s">
        <v>102</v>
      </c>
      <c r="D66" s="283">
        <f>+D67</f>
        <v>0</v>
      </c>
    </row>
    <row r="67" spans="1:4" ht="13.5" hidden="1">
      <c r="A67" s="106"/>
      <c r="B67" s="107" t="s">
        <v>103</v>
      </c>
      <c r="C67" s="59" t="s">
        <v>104</v>
      </c>
      <c r="D67" s="56"/>
    </row>
    <row r="68" spans="1:4" ht="13.5" hidden="1">
      <c r="A68" s="40" t="s">
        <v>105</v>
      </c>
      <c r="B68" s="27" t="s">
        <v>19</v>
      </c>
      <c r="C68" s="28" t="s">
        <v>20</v>
      </c>
      <c r="D68" s="51">
        <f>D69</f>
        <v>0</v>
      </c>
    </row>
    <row r="69" spans="1:4" ht="14.25" hidden="1" thickBot="1">
      <c r="A69" s="113"/>
      <c r="B69" s="61" t="s">
        <v>49</v>
      </c>
      <c r="C69" s="119"/>
      <c r="D69" s="120"/>
    </row>
    <row r="70" spans="1:4" ht="13.5">
      <c r="A70" s="374"/>
      <c r="B70" s="374"/>
      <c r="C70" s="374"/>
      <c r="D70" s="43"/>
    </row>
    <row r="71" spans="1:3" ht="13.5">
      <c r="A71" s="126"/>
      <c r="B71" s="123"/>
      <c r="C71" s="2"/>
    </row>
    <row r="72" spans="1:3" ht="13.5">
      <c r="A72" s="348" t="s">
        <v>75</v>
      </c>
      <c r="B72" s="342"/>
      <c r="C72" s="2"/>
    </row>
    <row r="73" spans="1:3" ht="13.5">
      <c r="A73" s="351" t="s">
        <v>90</v>
      </c>
      <c r="B73" s="343"/>
      <c r="C73" s="2"/>
    </row>
    <row r="74" spans="1:3" ht="13.5">
      <c r="A74" s="351"/>
      <c r="B74" s="343"/>
      <c r="C74" s="2"/>
    </row>
    <row r="75" spans="1:3" ht="13.5">
      <c r="A75" s="351"/>
      <c r="B75" s="343"/>
      <c r="C75" s="2"/>
    </row>
    <row r="76" spans="1:3" ht="13.5">
      <c r="A76" s="344" t="s">
        <v>237</v>
      </c>
      <c r="B76" s="343"/>
      <c r="C76" s="2"/>
    </row>
    <row r="77" spans="1:3" ht="13.5">
      <c r="A77" s="344"/>
      <c r="B77" s="343"/>
      <c r="C77" s="2"/>
    </row>
    <row r="78" spans="1:3" ht="13.5">
      <c r="A78" s="352"/>
      <c r="B78" s="343"/>
      <c r="C78" s="2"/>
    </row>
    <row r="79" spans="1:3" ht="13.5">
      <c r="A79" s="348" t="s">
        <v>44</v>
      </c>
      <c r="B79" s="343"/>
      <c r="C79" s="2"/>
    </row>
    <row r="80" spans="1:3" ht="13.5">
      <c r="A80" s="349" t="s">
        <v>100</v>
      </c>
      <c r="B80" s="344"/>
      <c r="C80" s="2"/>
    </row>
    <row r="81" spans="1:3" ht="13.5">
      <c r="A81" s="85"/>
      <c r="C81" s="2"/>
    </row>
    <row r="82" ht="13.5">
      <c r="D82" s="43"/>
    </row>
    <row r="83" ht="13.5">
      <c r="D83" s="43"/>
    </row>
    <row r="84" ht="13.5">
      <c r="D84" s="43"/>
    </row>
    <row r="85" spans="1:4" s="8" customFormat="1" ht="13.5">
      <c r="A85" s="69"/>
      <c r="B85" s="2"/>
      <c r="C85" s="1"/>
      <c r="D85" s="43"/>
    </row>
    <row r="86" ht="13.5">
      <c r="D86" s="43"/>
    </row>
    <row r="87" ht="13.5">
      <c r="D87" s="43"/>
    </row>
    <row r="88" ht="13.5">
      <c r="D88" s="43"/>
    </row>
    <row r="89" ht="13.5">
      <c r="D89" s="43"/>
    </row>
    <row r="90" ht="13.5">
      <c r="D90" s="43"/>
    </row>
    <row r="91" ht="13.5">
      <c r="D91" s="43"/>
    </row>
    <row r="92" ht="13.5">
      <c r="D92" s="43"/>
    </row>
    <row r="93" ht="13.5">
      <c r="D93" s="43"/>
    </row>
    <row r="94" ht="13.5">
      <c r="D94" s="43"/>
    </row>
    <row r="95" ht="13.5">
      <c r="D95" s="43"/>
    </row>
    <row r="96" ht="13.5">
      <c r="D96" s="43"/>
    </row>
    <row r="97" spans="1:4" ht="13.5">
      <c r="A97" s="85"/>
      <c r="C97" s="2"/>
      <c r="D97" s="43"/>
    </row>
    <row r="98" spans="1:4" ht="13.5">
      <c r="A98" s="85"/>
      <c r="C98" s="2"/>
      <c r="D98" s="43"/>
    </row>
    <row r="99" spans="1:4" ht="13.5">
      <c r="A99" s="85"/>
      <c r="C99" s="2"/>
      <c r="D99" s="43"/>
    </row>
    <row r="100" spans="1:4" ht="13.5">
      <c r="A100" s="85"/>
      <c r="C100" s="2"/>
      <c r="D100" s="43"/>
    </row>
    <row r="101" spans="1:4" ht="13.5">
      <c r="A101" s="85"/>
      <c r="C101" s="2"/>
      <c r="D101" s="43"/>
    </row>
    <row r="102" spans="1:4" ht="13.5">
      <c r="A102" s="85"/>
      <c r="C102" s="2"/>
      <c r="D102" s="43"/>
    </row>
    <row r="103" spans="1:4" ht="13.5">
      <c r="A103" s="85"/>
      <c r="C103" s="2"/>
      <c r="D103" s="43"/>
    </row>
    <row r="104" spans="1:4" ht="13.5">
      <c r="A104" s="85"/>
      <c r="C104" s="2"/>
      <c r="D104" s="43"/>
    </row>
    <row r="105" spans="1:4" ht="13.5">
      <c r="A105" s="85"/>
      <c r="C105" s="2"/>
      <c r="D105" s="43"/>
    </row>
    <row r="106" spans="1:4" ht="13.5">
      <c r="A106" s="85"/>
      <c r="C106" s="2"/>
      <c r="D106" s="43"/>
    </row>
    <row r="107" spans="1:4" ht="13.5">
      <c r="A107" s="85"/>
      <c r="C107" s="2"/>
      <c r="D107" s="43"/>
    </row>
    <row r="108" spans="1:4" ht="13.5">
      <c r="A108" s="85"/>
      <c r="C108" s="2"/>
      <c r="D108" s="43"/>
    </row>
    <row r="109" spans="1:4" ht="13.5">
      <c r="A109" s="85"/>
      <c r="C109" s="2"/>
      <c r="D109" s="43"/>
    </row>
    <row r="110" spans="1:4" ht="13.5">
      <c r="A110" s="85"/>
      <c r="C110" s="2"/>
      <c r="D110" s="43"/>
    </row>
    <row r="111" spans="1:4" ht="13.5">
      <c r="A111" s="85"/>
      <c r="C111" s="2"/>
      <c r="D111" s="43"/>
    </row>
    <row r="112" spans="1:4" ht="13.5">
      <c r="A112" s="85"/>
      <c r="C112" s="2"/>
      <c r="D112" s="43"/>
    </row>
    <row r="113" spans="1:4" ht="13.5">
      <c r="A113" s="85"/>
      <c r="C113" s="2"/>
      <c r="D113" s="43"/>
    </row>
    <row r="114" spans="1:4" ht="13.5">
      <c r="A114" s="85"/>
      <c r="C114" s="2"/>
      <c r="D114" s="43"/>
    </row>
    <row r="115" spans="1:4" ht="13.5">
      <c r="A115" s="85"/>
      <c r="C115" s="2"/>
      <c r="D115" s="43"/>
    </row>
    <row r="116" spans="1:4" ht="13.5">
      <c r="A116" s="85"/>
      <c r="C116" s="2"/>
      <c r="D116" s="43"/>
    </row>
    <row r="117" spans="1:4" ht="13.5">
      <c r="A117" s="85"/>
      <c r="C117" s="2"/>
      <c r="D117" s="43"/>
    </row>
    <row r="118" spans="1:4" ht="13.5">
      <c r="A118" s="85"/>
      <c r="C118" s="2"/>
      <c r="D118" s="43"/>
    </row>
    <row r="119" spans="1:4" ht="13.5">
      <c r="A119" s="85"/>
      <c r="C119" s="2"/>
      <c r="D119" s="43"/>
    </row>
    <row r="120" spans="1:4" ht="13.5">
      <c r="A120" s="85"/>
      <c r="C120" s="2"/>
      <c r="D120" s="43"/>
    </row>
    <row r="121" spans="1:4" ht="13.5">
      <c r="A121" s="85"/>
      <c r="C121" s="2"/>
      <c r="D121" s="43"/>
    </row>
    <row r="122" spans="1:4" ht="13.5">
      <c r="A122" s="85"/>
      <c r="C122" s="2"/>
      <c r="D122" s="43"/>
    </row>
    <row r="123" spans="1:4" ht="13.5">
      <c r="A123" s="85"/>
      <c r="C123" s="2"/>
      <c r="D123" s="43"/>
    </row>
    <row r="124" spans="1:4" ht="13.5">
      <c r="A124" s="85"/>
      <c r="C124" s="2"/>
      <c r="D124" s="43"/>
    </row>
    <row r="125" spans="1:4" ht="13.5">
      <c r="A125" s="85"/>
      <c r="C125" s="2"/>
      <c r="D125" s="43"/>
    </row>
    <row r="126" spans="1:4" ht="13.5">
      <c r="A126" s="85"/>
      <c r="C126" s="2"/>
      <c r="D126" s="43"/>
    </row>
    <row r="127" spans="1:4" ht="13.5">
      <c r="A127" s="85"/>
      <c r="C127" s="2"/>
      <c r="D127" s="43"/>
    </row>
    <row r="128" spans="1:4" ht="13.5">
      <c r="A128" s="85"/>
      <c r="C128" s="2"/>
      <c r="D128" s="43"/>
    </row>
    <row r="129" spans="1:4" ht="13.5">
      <c r="A129" s="85"/>
      <c r="C129" s="2"/>
      <c r="D129" s="43"/>
    </row>
    <row r="130" spans="1:4" ht="13.5">
      <c r="A130" s="85"/>
      <c r="C130" s="2"/>
      <c r="D130" s="43"/>
    </row>
    <row r="131" spans="1:4" ht="13.5">
      <c r="A131" s="85"/>
      <c r="C131" s="2"/>
      <c r="D131" s="43"/>
    </row>
    <row r="132" spans="1:4" ht="13.5">
      <c r="A132" s="85"/>
      <c r="C132" s="2"/>
      <c r="D132" s="43"/>
    </row>
    <row r="133" spans="1:4" ht="13.5">
      <c r="A133" s="85"/>
      <c r="C133" s="2"/>
      <c r="D133" s="43"/>
    </row>
    <row r="134" spans="1:4" ht="13.5">
      <c r="A134" s="85"/>
      <c r="C134" s="2"/>
      <c r="D134" s="43"/>
    </row>
    <row r="135" spans="1:4" ht="13.5">
      <c r="A135" s="85"/>
      <c r="C135" s="2"/>
      <c r="D135" s="43"/>
    </row>
    <row r="136" spans="1:4" ht="13.5">
      <c r="A136" s="85"/>
      <c r="C136" s="2"/>
      <c r="D136" s="43"/>
    </row>
    <row r="137" spans="1:4" ht="13.5">
      <c r="A137" s="85"/>
      <c r="C137" s="2"/>
      <c r="D137" s="43"/>
    </row>
    <row r="138" spans="1:4" ht="13.5">
      <c r="A138" s="85"/>
      <c r="C138" s="2"/>
      <c r="D138" s="43"/>
    </row>
    <row r="139" spans="1:4" ht="13.5">
      <c r="A139" s="85"/>
      <c r="C139" s="2"/>
      <c r="D139" s="43"/>
    </row>
    <row r="140" spans="1:4" ht="13.5">
      <c r="A140" s="85"/>
      <c r="C140" s="2"/>
      <c r="D140" s="43"/>
    </row>
    <row r="141" spans="1:4" ht="13.5">
      <c r="A141" s="85"/>
      <c r="C141" s="2"/>
      <c r="D141" s="43"/>
    </row>
    <row r="142" spans="1:4" ht="13.5">
      <c r="A142" s="85"/>
      <c r="C142" s="2"/>
      <c r="D142" s="43"/>
    </row>
    <row r="143" spans="1:4" ht="13.5">
      <c r="A143" s="85"/>
      <c r="C143" s="2"/>
      <c r="D143" s="43"/>
    </row>
    <row r="144" spans="1:4" ht="13.5">
      <c r="A144" s="85"/>
      <c r="C144" s="2"/>
      <c r="D144" s="43"/>
    </row>
    <row r="145" spans="1:4" ht="13.5">
      <c r="A145" s="85"/>
      <c r="C145" s="2"/>
      <c r="D145" s="43"/>
    </row>
  </sheetData>
  <sheetProtection/>
  <mergeCells count="10">
    <mergeCell ref="A70:C70"/>
    <mergeCell ref="C7:D7"/>
    <mergeCell ref="C6:D6"/>
    <mergeCell ref="D13:D14"/>
    <mergeCell ref="A9:C9"/>
    <mergeCell ref="A10:C10"/>
    <mergeCell ref="B13:B14"/>
    <mergeCell ref="A11:C11"/>
    <mergeCell ref="C13:C14"/>
    <mergeCell ref="A13:A14"/>
  </mergeCells>
  <printOptions horizontalCentered="1"/>
  <pageMargins left="0.68" right="0.2" top="0.49" bottom="0.37" header="0.17" footer="0.16"/>
  <pageSetup horizontalDpi="600" verticalDpi="600" orientation="portrait" paperSize="9" scale="80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7">
      <selection activeCell="B76" sqref="B76"/>
    </sheetView>
  </sheetViews>
  <sheetFormatPr defaultColWidth="9.140625" defaultRowHeight="12.75"/>
  <cols>
    <col min="1" max="1" width="96.140625" style="223" customWidth="1"/>
    <col min="2" max="2" width="11.421875" style="222" customWidth="1"/>
    <col min="3" max="3" width="10.140625" style="223" customWidth="1"/>
    <col min="4" max="4" width="12.7109375" style="223" customWidth="1"/>
    <col min="5" max="5" width="10.7109375" style="223" bestFit="1" customWidth="1"/>
    <col min="6" max="16384" width="9.140625" style="223" customWidth="1"/>
  </cols>
  <sheetData>
    <row r="1" ht="14.25">
      <c r="A1" s="221" t="s">
        <v>74</v>
      </c>
    </row>
    <row r="2" ht="14.25">
      <c r="A2" s="224" t="s">
        <v>265</v>
      </c>
    </row>
    <row r="3" ht="14.25">
      <c r="A3" s="224" t="s">
        <v>264</v>
      </c>
    </row>
    <row r="4" ht="14.25">
      <c r="A4" s="225" t="s">
        <v>56</v>
      </c>
    </row>
    <row r="5" spans="1:2" ht="14.25">
      <c r="A5" s="226"/>
      <c r="B5" s="227"/>
    </row>
    <row r="6" spans="1:2" ht="14.25">
      <c r="A6" s="226"/>
      <c r="B6" s="227"/>
    </row>
    <row r="7" spans="1:3" ht="14.25">
      <c r="A7" s="385" t="s">
        <v>266</v>
      </c>
      <c r="B7" s="385"/>
      <c r="C7" s="228"/>
    </row>
    <row r="8" spans="1:3" ht="14.25">
      <c r="A8" s="386" t="s">
        <v>317</v>
      </c>
      <c r="B8" s="386"/>
      <c r="C8" s="229"/>
    </row>
    <row r="9" spans="1:3" ht="14.25">
      <c r="A9" s="386"/>
      <c r="B9" s="386"/>
      <c r="C9" s="229"/>
    </row>
    <row r="10" spans="1:2" ht="14.25">
      <c r="A10" s="230"/>
      <c r="B10" s="231"/>
    </row>
    <row r="11" spans="1:2" ht="14.25">
      <c r="A11" s="232"/>
      <c r="B11" s="233" t="s">
        <v>255</v>
      </c>
    </row>
    <row r="12" spans="1:2" s="236" customFormat="1" ht="14.25">
      <c r="A12" s="234" t="s">
        <v>242</v>
      </c>
      <c r="B12" s="235" t="s">
        <v>71</v>
      </c>
    </row>
    <row r="13" spans="1:2" s="239" customFormat="1" ht="14.25">
      <c r="A13" s="237" t="s">
        <v>64</v>
      </c>
      <c r="B13" s="238">
        <f>+B16+B31+B46+B58+B70</f>
        <v>32457000</v>
      </c>
    </row>
    <row r="14" spans="1:2" ht="14.25">
      <c r="A14" s="237" t="s">
        <v>252</v>
      </c>
      <c r="B14" s="238">
        <f>+B19+B22+B26+B29+B34+B38+B41+B44+B49+B61+B64+B68+B72+B75</f>
        <v>6949500</v>
      </c>
    </row>
    <row r="15" spans="1:2" ht="14.25">
      <c r="A15" s="237" t="s">
        <v>124</v>
      </c>
      <c r="B15" s="238">
        <f>+B20+B23+B27+B30+B35+B39+B42+B45+B50+B62+B65+B69+B73+B76</f>
        <v>25507500</v>
      </c>
    </row>
    <row r="16" spans="1:2" s="239" customFormat="1" ht="42.75">
      <c r="A16" s="249" t="s">
        <v>228</v>
      </c>
      <c r="B16" s="250">
        <f>+B17+B24</f>
        <v>324700</v>
      </c>
    </row>
    <row r="17" spans="1:2" ht="42.75">
      <c r="A17" s="240" t="s">
        <v>229</v>
      </c>
      <c r="B17" s="241">
        <f>+B18+B21</f>
        <v>234700</v>
      </c>
    </row>
    <row r="18" spans="1:2" s="239" customFormat="1" ht="14.25">
      <c r="A18" s="247" t="s">
        <v>151</v>
      </c>
      <c r="B18" s="248">
        <f>SUM(B19:B20)</f>
        <v>234700</v>
      </c>
    </row>
    <row r="19" spans="1:2" ht="14.25">
      <c r="A19" s="246" t="s">
        <v>252</v>
      </c>
      <c r="B19" s="242">
        <v>234700</v>
      </c>
    </row>
    <row r="20" spans="1:2" ht="14.25">
      <c r="A20" s="246" t="s">
        <v>124</v>
      </c>
      <c r="B20" s="242"/>
    </row>
    <row r="21" spans="1:2" s="239" customFormat="1" ht="14.25" hidden="1">
      <c r="A21" s="247" t="s">
        <v>247</v>
      </c>
      <c r="B21" s="248">
        <f>SUM(B22:B23)</f>
        <v>0</v>
      </c>
    </row>
    <row r="22" spans="1:2" ht="14.25" hidden="1">
      <c r="A22" s="246" t="s">
        <v>252</v>
      </c>
      <c r="B22" s="242"/>
    </row>
    <row r="23" spans="1:2" ht="14.25" hidden="1">
      <c r="A23" s="246" t="s">
        <v>124</v>
      </c>
      <c r="B23" s="242"/>
    </row>
    <row r="24" spans="1:2" s="239" customFormat="1" ht="28.5">
      <c r="A24" s="240" t="s">
        <v>230</v>
      </c>
      <c r="B24" s="241">
        <f>+B25+B28</f>
        <v>90000</v>
      </c>
    </row>
    <row r="25" spans="1:2" s="239" customFormat="1" ht="14.25" hidden="1">
      <c r="A25" s="251" t="s">
        <v>259</v>
      </c>
      <c r="B25" s="248">
        <f>SUM(B26:B27)</f>
        <v>0</v>
      </c>
    </row>
    <row r="26" spans="1:2" ht="14.25" hidden="1">
      <c r="A26" s="246" t="s">
        <v>252</v>
      </c>
      <c r="B26" s="242"/>
    </row>
    <row r="27" spans="1:2" ht="14.25" hidden="1">
      <c r="A27" s="246" t="s">
        <v>263</v>
      </c>
      <c r="B27" s="242"/>
    </row>
    <row r="28" spans="1:2" s="239" customFormat="1" ht="14.25">
      <c r="A28" s="247" t="s">
        <v>247</v>
      </c>
      <c r="B28" s="248">
        <f>SUM(B29:B30)</f>
        <v>90000</v>
      </c>
    </row>
    <row r="29" spans="1:2" ht="14.25">
      <c r="A29" s="246" t="s">
        <v>252</v>
      </c>
      <c r="B29" s="242"/>
    </row>
    <row r="30" spans="1:2" ht="14.25">
      <c r="A30" s="246" t="s">
        <v>124</v>
      </c>
      <c r="B30" s="242">
        <v>90000</v>
      </c>
    </row>
    <row r="31" spans="1:2" ht="42.75">
      <c r="A31" s="249" t="s">
        <v>231</v>
      </c>
      <c r="B31" s="250">
        <f>+B32+B36</f>
        <v>30253500</v>
      </c>
    </row>
    <row r="32" spans="1:2" s="239" customFormat="1" ht="14.25">
      <c r="A32" s="240" t="s">
        <v>153</v>
      </c>
      <c r="B32" s="241">
        <f>+B33</f>
        <v>202000</v>
      </c>
    </row>
    <row r="33" spans="1:2" s="239" customFormat="1" ht="14.25">
      <c r="A33" s="247" t="s">
        <v>247</v>
      </c>
      <c r="B33" s="248">
        <f>SUM(B34:B35)</f>
        <v>202000</v>
      </c>
    </row>
    <row r="34" spans="1:2" ht="14.25">
      <c r="A34" s="246" t="s">
        <v>252</v>
      </c>
      <c r="B34" s="242">
        <v>100000</v>
      </c>
    </row>
    <row r="35" spans="1:2" ht="14.25">
      <c r="A35" s="246" t="s">
        <v>124</v>
      </c>
      <c r="B35" s="242">
        <v>102000</v>
      </c>
    </row>
    <row r="36" spans="1:2" s="239" customFormat="1" ht="14.25">
      <c r="A36" s="240" t="s">
        <v>154</v>
      </c>
      <c r="B36" s="241">
        <f>+B37+B40+B43</f>
        <v>30051500</v>
      </c>
    </row>
    <row r="37" spans="1:2" s="239" customFormat="1" ht="14.25">
      <c r="A37" s="247" t="s">
        <v>248</v>
      </c>
      <c r="B37" s="248">
        <f>SUM(B38:B39)</f>
        <v>4280000</v>
      </c>
    </row>
    <row r="38" spans="1:2" ht="14.25">
      <c r="A38" s="246" t="s">
        <v>252</v>
      </c>
      <c r="B38" s="242">
        <v>4280000</v>
      </c>
    </row>
    <row r="39" spans="1:2" ht="14.25">
      <c r="A39" s="246" t="s">
        <v>124</v>
      </c>
      <c r="B39" s="242"/>
    </row>
    <row r="40" spans="1:2" s="239" customFormat="1" ht="14.25">
      <c r="A40" s="247" t="s">
        <v>155</v>
      </c>
      <c r="B40" s="248">
        <f>SUM(B41:B42)</f>
        <v>23417500</v>
      </c>
    </row>
    <row r="41" spans="1:2" ht="14.25">
      <c r="A41" s="246" t="s">
        <v>323</v>
      </c>
      <c r="B41" s="242">
        <v>435000</v>
      </c>
    </row>
    <row r="42" spans="1:2" ht="14.25">
      <c r="A42" s="246" t="s">
        <v>124</v>
      </c>
      <c r="B42" s="242">
        <f>22832500+150000</f>
        <v>22982500</v>
      </c>
    </row>
    <row r="43" spans="1:2" ht="14.25">
      <c r="A43" s="247" t="s">
        <v>247</v>
      </c>
      <c r="B43" s="248">
        <f>SUM(B44:B45)</f>
        <v>2354000</v>
      </c>
    </row>
    <row r="44" spans="1:2" ht="14.25">
      <c r="A44" s="246" t="s">
        <v>252</v>
      </c>
      <c r="B44" s="242">
        <v>800000</v>
      </c>
    </row>
    <row r="45" spans="1:2" ht="14.25">
      <c r="A45" s="246" t="s">
        <v>324</v>
      </c>
      <c r="B45" s="242">
        <v>1554000</v>
      </c>
    </row>
    <row r="46" spans="1:2" ht="42.75">
      <c r="A46" s="249" t="s">
        <v>232</v>
      </c>
      <c r="B46" s="250">
        <f>+B47+B57</f>
        <v>60000</v>
      </c>
    </row>
    <row r="47" spans="1:2" ht="15" customHeight="1">
      <c r="A47" s="240" t="s">
        <v>233</v>
      </c>
      <c r="B47" s="241">
        <f>+B48+B51</f>
        <v>60000</v>
      </c>
    </row>
    <row r="48" spans="1:2" ht="14.25">
      <c r="A48" s="247" t="s">
        <v>243</v>
      </c>
      <c r="B48" s="248">
        <f>SUM(B49:B50)</f>
        <v>60000</v>
      </c>
    </row>
    <row r="49" spans="1:2" ht="14.25">
      <c r="A49" s="246" t="s">
        <v>252</v>
      </c>
      <c r="B49" s="242">
        <v>60000</v>
      </c>
    </row>
    <row r="50" spans="1:2" ht="14.25">
      <c r="A50" s="246" t="s">
        <v>124</v>
      </c>
      <c r="B50" s="242"/>
    </row>
    <row r="51" spans="1:2" ht="14.25" hidden="1">
      <c r="A51" s="247" t="s">
        <v>244</v>
      </c>
      <c r="B51" s="248">
        <f>SUM(B52:B53)</f>
        <v>0</v>
      </c>
    </row>
    <row r="52" spans="1:2" ht="14.25" hidden="1">
      <c r="A52" s="246" t="s">
        <v>58</v>
      </c>
      <c r="B52" s="242"/>
    </row>
    <row r="53" spans="1:2" ht="14.25" hidden="1">
      <c r="A53" s="246" t="s">
        <v>124</v>
      </c>
      <c r="B53" s="242"/>
    </row>
    <row r="54" spans="1:2" ht="14.25" hidden="1">
      <c r="A54" s="240" t="s">
        <v>234</v>
      </c>
      <c r="B54" s="241">
        <f>+B55</f>
        <v>0</v>
      </c>
    </row>
    <row r="55" spans="1:2" ht="14.25" hidden="1">
      <c r="A55" s="247" t="s">
        <v>235</v>
      </c>
      <c r="B55" s="248">
        <f>SUM(B56:B57)</f>
        <v>0</v>
      </c>
    </row>
    <row r="56" spans="1:2" ht="14.25" hidden="1">
      <c r="A56" s="246" t="s">
        <v>58</v>
      </c>
      <c r="B56" s="242"/>
    </row>
    <row r="57" spans="1:2" ht="14.25" hidden="1">
      <c r="A57" s="246" t="s">
        <v>124</v>
      </c>
      <c r="B57" s="242"/>
    </row>
    <row r="58" spans="1:2" s="239" customFormat="1" ht="14.25">
      <c r="A58" s="249" t="s">
        <v>67</v>
      </c>
      <c r="B58" s="250">
        <f>+B59+B66</f>
        <v>280800</v>
      </c>
    </row>
    <row r="59" spans="1:2" s="239" customFormat="1" ht="42.75">
      <c r="A59" s="240" t="s">
        <v>236</v>
      </c>
      <c r="B59" s="241">
        <f>+B60+B63</f>
        <v>71800</v>
      </c>
    </row>
    <row r="60" spans="1:2" s="239" customFormat="1" ht="14.25">
      <c r="A60" s="282" t="s">
        <v>249</v>
      </c>
      <c r="B60" s="248">
        <f>SUM(B61:B62)</f>
        <v>16800</v>
      </c>
    </row>
    <row r="61" spans="1:2" s="239" customFormat="1" ht="14.25">
      <c r="A61" s="246" t="s">
        <v>253</v>
      </c>
      <c r="B61" s="242">
        <v>16800</v>
      </c>
    </row>
    <row r="62" spans="1:2" s="239" customFormat="1" ht="14.25">
      <c r="A62" s="246" t="s">
        <v>124</v>
      </c>
      <c r="B62" s="242"/>
    </row>
    <row r="63" spans="1:2" s="239" customFormat="1" ht="14.25">
      <c r="A63" s="282" t="s">
        <v>250</v>
      </c>
      <c r="B63" s="248">
        <f>SUM(B64:B65)</f>
        <v>55000</v>
      </c>
    </row>
    <row r="64" spans="1:2" s="239" customFormat="1" ht="14.25">
      <c r="A64" s="246" t="s">
        <v>254</v>
      </c>
      <c r="B64" s="242">
        <v>55000</v>
      </c>
    </row>
    <row r="65" spans="1:2" s="239" customFormat="1" ht="14.25">
      <c r="A65" s="246" t="s">
        <v>124</v>
      </c>
      <c r="B65" s="242"/>
    </row>
    <row r="66" spans="1:2" ht="14.25">
      <c r="A66" s="240" t="s">
        <v>226</v>
      </c>
      <c r="B66" s="241">
        <f>+B67</f>
        <v>209000</v>
      </c>
    </row>
    <row r="67" spans="1:2" s="239" customFormat="1" ht="14.25">
      <c r="A67" s="247" t="s">
        <v>156</v>
      </c>
      <c r="B67" s="248">
        <f>SUM(B68:B69)</f>
        <v>209000</v>
      </c>
    </row>
    <row r="68" spans="1:2" ht="14.25">
      <c r="A68" s="246" t="s">
        <v>252</v>
      </c>
      <c r="B68" s="242"/>
    </row>
    <row r="69" spans="1:2" ht="14.25">
      <c r="A69" s="246" t="s">
        <v>124</v>
      </c>
      <c r="B69" s="242">
        <v>209000</v>
      </c>
    </row>
    <row r="70" spans="1:2" ht="14.25">
      <c r="A70" s="249" t="s">
        <v>227</v>
      </c>
      <c r="B70" s="250">
        <f>+B71+B74</f>
        <v>1538000</v>
      </c>
    </row>
    <row r="71" spans="1:2" s="239" customFormat="1" ht="14.25">
      <c r="A71" s="247" t="s">
        <v>251</v>
      </c>
      <c r="B71" s="248">
        <f>SUM(B72:B73)</f>
        <v>1128000</v>
      </c>
    </row>
    <row r="72" spans="1:2" ht="15.75" customHeight="1">
      <c r="A72" s="246" t="s">
        <v>326</v>
      </c>
      <c r="B72" s="243">
        <v>828000</v>
      </c>
    </row>
    <row r="73" spans="1:2" ht="14.25">
      <c r="A73" s="246" t="s">
        <v>327</v>
      </c>
      <c r="B73" s="243">
        <v>300000</v>
      </c>
    </row>
    <row r="74" spans="1:2" s="239" customFormat="1" ht="14.25">
      <c r="A74" s="247" t="s">
        <v>157</v>
      </c>
      <c r="B74" s="248">
        <f>SUM(B75:B76)</f>
        <v>410000</v>
      </c>
    </row>
    <row r="75" spans="1:2" ht="14.25">
      <c r="A75" s="246" t="s">
        <v>252</v>
      </c>
      <c r="B75" s="243">
        <v>140000</v>
      </c>
    </row>
    <row r="76" spans="1:2" ht="14.25">
      <c r="A76" s="246" t="s">
        <v>124</v>
      </c>
      <c r="B76" s="243">
        <v>270000</v>
      </c>
    </row>
    <row r="77" spans="1:2" ht="14.25">
      <c r="A77" s="244"/>
      <c r="B77" s="245"/>
    </row>
    <row r="78" spans="1:2" ht="14.25">
      <c r="A78" s="244"/>
      <c r="B78" s="245"/>
    </row>
    <row r="79" spans="1:2" ht="14.25">
      <c r="A79" s="354"/>
      <c r="B79" s="245"/>
    </row>
    <row r="80" ht="14.25">
      <c r="A80" s="355" t="s">
        <v>75</v>
      </c>
    </row>
    <row r="81" ht="14.25">
      <c r="A81" s="356" t="s">
        <v>325</v>
      </c>
    </row>
    <row r="82" ht="14.25">
      <c r="A82" s="356"/>
    </row>
    <row r="83" ht="14.25">
      <c r="A83" s="356"/>
    </row>
    <row r="84" ht="14.25">
      <c r="A84" s="357" t="s">
        <v>237</v>
      </c>
    </row>
    <row r="85" ht="14.25">
      <c r="A85" s="356"/>
    </row>
    <row r="86" ht="14.25">
      <c r="A86" s="355" t="s">
        <v>44</v>
      </c>
    </row>
    <row r="87" ht="14.25">
      <c r="A87" s="357" t="s">
        <v>100</v>
      </c>
    </row>
    <row r="88" ht="14.25">
      <c r="A88" s="357"/>
    </row>
    <row r="89" s="222" customFormat="1" ht="14.25">
      <c r="A89" s="358"/>
    </row>
    <row r="90" ht="14.25">
      <c r="A90" s="359"/>
    </row>
  </sheetData>
  <sheetProtection/>
  <mergeCells count="3">
    <mergeCell ref="A7:B7"/>
    <mergeCell ref="A8:B8"/>
    <mergeCell ref="A9:B9"/>
  </mergeCells>
  <printOptions/>
  <pageMargins left="0.5511811023622047" right="0.2362204724409449" top="0.33" bottom="0.35433070866141736" header="0.15748031496062992" footer="0.15748031496062992"/>
  <pageSetup horizontalDpi="600" verticalDpi="600" orientation="portrait" paperSize="9" scale="90" r:id="rId1"/>
  <headerFooter alignWithMargins="0">
    <oddFooter>&amp;CPage &amp;P&amp;R&amp;A</oddFooter>
  </headerFooter>
  <ignoredErrors>
    <ignoredError sqref="B4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7">
      <selection activeCell="C14" sqref="C14"/>
    </sheetView>
  </sheetViews>
  <sheetFormatPr defaultColWidth="9.140625" defaultRowHeight="12.75"/>
  <cols>
    <col min="1" max="1" width="7.00390625" style="193" customWidth="1"/>
    <col min="2" max="2" width="73.7109375" style="193" customWidth="1"/>
    <col min="3" max="3" width="18.28125" style="193" customWidth="1"/>
    <col min="4" max="4" width="16.57421875" style="193" customWidth="1"/>
    <col min="5" max="5" width="18.00390625" style="193" customWidth="1"/>
    <col min="6" max="6" width="22.140625" style="193" customWidth="1"/>
    <col min="7" max="7" width="16.57421875" style="193" customWidth="1"/>
    <col min="8" max="8" width="15.421875" style="193" customWidth="1"/>
    <col min="9" max="16384" width="9.140625" style="193" customWidth="1"/>
  </cols>
  <sheetData>
    <row r="1" spans="1:2" ht="14.25">
      <c r="A1" s="192" t="s">
        <v>158</v>
      </c>
      <c r="B1" s="192"/>
    </row>
    <row r="4" ht="14.25">
      <c r="B4" s="194" t="s">
        <v>159</v>
      </c>
    </row>
    <row r="5" ht="14.25">
      <c r="B5" s="194" t="s">
        <v>2</v>
      </c>
    </row>
    <row r="6" spans="2:3" ht="14.25">
      <c r="B6" s="387" t="s">
        <v>56</v>
      </c>
      <c r="C6" s="387"/>
    </row>
    <row r="7" spans="3:8" ht="14.25">
      <c r="C7" s="195"/>
      <c r="H7" s="196"/>
    </row>
    <row r="9" spans="1:8" ht="48.75" customHeight="1">
      <c r="A9" s="388" t="s">
        <v>318</v>
      </c>
      <c r="B9" s="388"/>
      <c r="C9" s="388"/>
      <c r="D9" s="197"/>
      <c r="E9" s="197"/>
      <c r="F9" s="197"/>
      <c r="G9" s="197"/>
      <c r="H9" s="197"/>
    </row>
    <row r="10" spans="1:8" ht="14.25">
      <c r="A10" s="198"/>
      <c r="B10" s="198"/>
      <c r="C10" s="198"/>
      <c r="D10" s="198"/>
      <c r="E10" s="198"/>
      <c r="F10" s="198"/>
      <c r="G10" s="198"/>
      <c r="H10" s="198"/>
    </row>
    <row r="12" spans="1:8" s="338" customFormat="1" ht="27">
      <c r="A12" s="335" t="s">
        <v>160</v>
      </c>
      <c r="B12" s="335" t="s">
        <v>161</v>
      </c>
      <c r="C12" s="336" t="s">
        <v>162</v>
      </c>
      <c r="D12" s="337"/>
      <c r="E12" s="337"/>
      <c r="F12" s="337"/>
      <c r="G12" s="337"/>
      <c r="H12" s="337"/>
    </row>
    <row r="13" spans="1:8" s="339" customFormat="1" ht="13.5">
      <c r="A13" s="335">
        <v>1</v>
      </c>
      <c r="B13" s="335">
        <v>2</v>
      </c>
      <c r="C13" s="335">
        <v>3</v>
      </c>
      <c r="D13" s="337"/>
      <c r="E13" s="337"/>
      <c r="F13" s="337"/>
      <c r="G13" s="337"/>
      <c r="H13" s="337"/>
    </row>
    <row r="14" spans="1:8" ht="28.5">
      <c r="A14" s="201" t="s">
        <v>65</v>
      </c>
      <c r="B14" s="202" t="s">
        <v>241</v>
      </c>
      <c r="C14" s="203">
        <f>SUM(C15:C18)</f>
        <v>266811.4</v>
      </c>
      <c r="D14" s="209"/>
      <c r="E14" s="200"/>
      <c r="F14" s="200"/>
      <c r="G14" s="200"/>
      <c r="H14" s="200"/>
    </row>
    <row r="15" spans="1:8" ht="14.25">
      <c r="A15" s="204" t="s">
        <v>130</v>
      </c>
      <c r="B15" s="205" t="s">
        <v>240</v>
      </c>
      <c r="C15" s="206">
        <v>44837.3</v>
      </c>
      <c r="D15" s="209"/>
      <c r="E15" s="209"/>
      <c r="F15" s="200"/>
      <c r="G15" s="200"/>
      <c r="H15" s="200"/>
    </row>
    <row r="16" spans="1:8" ht="14.25">
      <c r="A16" s="204" t="s">
        <v>35</v>
      </c>
      <c r="B16" s="205" t="s">
        <v>163</v>
      </c>
      <c r="C16" s="206">
        <v>210188.2</v>
      </c>
      <c r="D16" s="209"/>
      <c r="E16" s="209"/>
      <c r="F16" s="200"/>
      <c r="G16" s="200"/>
      <c r="H16" s="200"/>
    </row>
    <row r="17" spans="1:8" ht="14.25">
      <c r="A17" s="204" t="s">
        <v>245</v>
      </c>
      <c r="B17" s="205" t="s">
        <v>42</v>
      </c>
      <c r="C17" s="206">
        <v>1937</v>
      </c>
      <c r="D17" s="209"/>
      <c r="E17" s="200"/>
      <c r="F17" s="200"/>
      <c r="G17" s="200"/>
      <c r="H17" s="200"/>
    </row>
    <row r="18" spans="1:8" ht="14.25">
      <c r="A18" s="204" t="s">
        <v>246</v>
      </c>
      <c r="B18" s="205" t="s">
        <v>41</v>
      </c>
      <c r="C18" s="206">
        <f>9834.1+14.8</f>
        <v>9848.9</v>
      </c>
      <c r="D18" s="200"/>
      <c r="E18" s="200"/>
      <c r="F18" s="200"/>
      <c r="G18" s="200"/>
      <c r="H18" s="200"/>
    </row>
    <row r="19" spans="1:8" ht="28.5">
      <c r="A19" s="201" t="s">
        <v>66</v>
      </c>
      <c r="B19" s="202" t="s">
        <v>239</v>
      </c>
      <c r="C19" s="203">
        <f>SUM(C20:C23)</f>
        <v>286519.2</v>
      </c>
      <c r="D19" s="209"/>
      <c r="E19" s="200"/>
      <c r="F19" s="200"/>
      <c r="G19" s="200"/>
      <c r="H19" s="200"/>
    </row>
    <row r="20" spans="1:8" ht="14.25">
      <c r="A20" s="204" t="s">
        <v>130</v>
      </c>
      <c r="B20" s="205" t="s">
        <v>240</v>
      </c>
      <c r="C20" s="206">
        <f>(36111.4)+-236</f>
        <v>35875.4</v>
      </c>
      <c r="D20" s="200"/>
      <c r="E20" s="200"/>
      <c r="F20" s="200"/>
      <c r="G20" s="200"/>
      <c r="H20" s="200"/>
    </row>
    <row r="21" spans="1:8" ht="14.25">
      <c r="A21" s="204" t="s">
        <v>35</v>
      </c>
      <c r="B21" s="205" t="s">
        <v>163</v>
      </c>
      <c r="C21" s="206">
        <f>234511.6</f>
        <v>234511.6</v>
      </c>
      <c r="D21" s="200"/>
      <c r="E21" s="200"/>
      <c r="F21" s="200"/>
      <c r="G21" s="200"/>
      <c r="H21" s="200"/>
    </row>
    <row r="22" spans="1:8" ht="14.25">
      <c r="A22" s="204" t="s">
        <v>245</v>
      </c>
      <c r="B22" s="205" t="s">
        <v>42</v>
      </c>
      <c r="C22" s="206">
        <v>2224.8</v>
      </c>
      <c r="D22" s="200"/>
      <c r="E22" s="200"/>
      <c r="F22" s="200"/>
      <c r="G22" s="200"/>
      <c r="H22" s="200"/>
    </row>
    <row r="23" spans="1:8" ht="14.25">
      <c r="A23" s="204" t="s">
        <v>246</v>
      </c>
      <c r="B23" s="205" t="s">
        <v>41</v>
      </c>
      <c r="C23" s="206">
        <f>13922.2-14.8</f>
        <v>13907.400000000001</v>
      </c>
      <c r="D23" s="200"/>
      <c r="E23" s="200"/>
      <c r="F23" s="200"/>
      <c r="G23" s="200"/>
      <c r="H23" s="200"/>
    </row>
    <row r="24" spans="1:8" ht="14.25">
      <c r="A24" s="207"/>
      <c r="B24" s="208"/>
      <c r="C24" s="209"/>
      <c r="D24" s="200"/>
      <c r="E24" s="200"/>
      <c r="F24" s="200"/>
      <c r="G24" s="200"/>
      <c r="H24" s="200"/>
    </row>
    <row r="26" spans="1:3" ht="14.25">
      <c r="A26" s="360"/>
      <c r="B26" s="360"/>
      <c r="C26" s="210"/>
    </row>
    <row r="27" spans="1:2" ht="14.25">
      <c r="A27" s="355" t="s">
        <v>75</v>
      </c>
      <c r="B27" s="357"/>
    </row>
    <row r="28" spans="1:2" ht="14.25">
      <c r="A28" s="356" t="s">
        <v>90</v>
      </c>
      <c r="B28" s="356"/>
    </row>
    <row r="29" spans="1:6" ht="14.25">
      <c r="A29" s="356"/>
      <c r="B29" s="355"/>
      <c r="F29" s="210"/>
    </row>
    <row r="30" spans="1:2" ht="14.25">
      <c r="A30" s="357" t="s">
        <v>237</v>
      </c>
      <c r="B30" s="355"/>
    </row>
    <row r="31" spans="1:2" ht="14.25">
      <c r="A31" s="356"/>
      <c r="B31" s="356"/>
    </row>
    <row r="32" spans="1:2" ht="14.25">
      <c r="A32" s="355" t="s">
        <v>44</v>
      </c>
      <c r="B32" s="356"/>
    </row>
    <row r="33" spans="1:2" ht="14.25">
      <c r="A33" s="357" t="s">
        <v>100</v>
      </c>
      <c r="B33" s="360"/>
    </row>
    <row r="34" spans="1:2" ht="14.25">
      <c r="A34" s="360"/>
      <c r="B34" s="360"/>
    </row>
    <row r="35" spans="1:2" ht="14.25">
      <c r="A35" s="360"/>
      <c r="B35" s="360"/>
    </row>
    <row r="39" spans="1:7" ht="14.25">
      <c r="A39" s="199"/>
      <c r="B39" s="199"/>
      <c r="C39" s="199"/>
      <c r="D39" s="199"/>
      <c r="E39" s="199"/>
      <c r="F39" s="199"/>
      <c r="G39" s="200"/>
    </row>
    <row r="40" spans="1:7" ht="14.25">
      <c r="A40" s="211"/>
      <c r="B40" s="211"/>
      <c r="C40" s="211"/>
      <c r="D40" s="211"/>
      <c r="E40" s="211"/>
      <c r="F40" s="211"/>
      <c r="G40" s="200"/>
    </row>
    <row r="41" spans="1:8" ht="14.25">
      <c r="A41" s="212"/>
      <c r="B41" s="212"/>
      <c r="C41" s="212"/>
      <c r="D41" s="212"/>
      <c r="E41" s="212"/>
      <c r="F41" s="212"/>
      <c r="G41" s="213"/>
      <c r="H41" s="214"/>
    </row>
    <row r="42" spans="1:8" ht="14.25">
      <c r="A42" s="215"/>
      <c r="B42" s="215"/>
      <c r="C42" s="215"/>
      <c r="D42" s="215"/>
      <c r="E42" s="215"/>
      <c r="F42" s="215"/>
      <c r="G42" s="216"/>
      <c r="H42" s="217"/>
    </row>
    <row r="43" spans="1:7" ht="14.25">
      <c r="A43" s="200"/>
      <c r="B43" s="200"/>
      <c r="C43" s="200"/>
      <c r="D43" s="200"/>
      <c r="E43" s="200"/>
      <c r="F43" s="200"/>
      <c r="G43" s="200"/>
    </row>
    <row r="44" spans="1:7" ht="14.25">
      <c r="A44" s="218"/>
      <c r="B44" s="218"/>
      <c r="C44" s="218"/>
      <c r="D44" s="218"/>
      <c r="E44" s="218"/>
      <c r="F44" s="218"/>
      <c r="G44" s="200"/>
    </row>
    <row r="45" spans="1:7" ht="14.25">
      <c r="A45" s="218"/>
      <c r="B45" s="218"/>
      <c r="C45" s="218"/>
      <c r="D45" s="218"/>
      <c r="E45" s="218"/>
      <c r="F45" s="218"/>
      <c r="G45" s="200"/>
    </row>
    <row r="46" spans="1:7" ht="14.25">
      <c r="A46" s="218"/>
      <c r="B46" s="218"/>
      <c r="C46" s="218"/>
      <c r="D46" s="218"/>
      <c r="E46" s="218"/>
      <c r="F46" s="218"/>
      <c r="G46" s="200"/>
    </row>
    <row r="47" spans="1:7" ht="14.25">
      <c r="A47" s="208"/>
      <c r="B47" s="208"/>
      <c r="C47" s="200"/>
      <c r="D47" s="200"/>
      <c r="E47" s="200"/>
      <c r="F47" s="200"/>
      <c r="G47" s="200"/>
    </row>
    <row r="48" spans="1:7" ht="14.25">
      <c r="A48" s="208"/>
      <c r="B48" s="208"/>
      <c r="C48" s="200"/>
      <c r="D48" s="200"/>
      <c r="E48" s="200"/>
      <c r="F48" s="200"/>
      <c r="G48" s="200"/>
    </row>
    <row r="49" spans="1:7" ht="14.25">
      <c r="A49" s="208"/>
      <c r="B49" s="208"/>
      <c r="C49" s="200"/>
      <c r="D49" s="200"/>
      <c r="E49" s="200"/>
      <c r="F49" s="200"/>
      <c r="G49" s="200"/>
    </row>
    <row r="50" spans="1:7" ht="14.25">
      <c r="A50" s="208"/>
      <c r="B50" s="208"/>
      <c r="C50" s="200"/>
      <c r="D50" s="200"/>
      <c r="E50" s="200"/>
      <c r="F50" s="200"/>
      <c r="G50" s="200"/>
    </row>
    <row r="51" spans="1:7" ht="14.25">
      <c r="A51" s="208"/>
      <c r="B51" s="208"/>
      <c r="C51" s="200"/>
      <c r="D51" s="200"/>
      <c r="E51" s="200"/>
      <c r="F51" s="200"/>
      <c r="G51" s="200"/>
    </row>
    <row r="52" spans="1:7" ht="14.25">
      <c r="A52" s="208"/>
      <c r="B52" s="208"/>
      <c r="C52" s="200"/>
      <c r="D52" s="200"/>
      <c r="E52" s="200"/>
      <c r="F52" s="200"/>
      <c r="G52" s="200"/>
    </row>
    <row r="53" spans="1:7" ht="14.25">
      <c r="A53" s="208"/>
      <c r="B53" s="208"/>
      <c r="C53" s="200"/>
      <c r="D53" s="200"/>
      <c r="E53" s="200"/>
      <c r="F53" s="200"/>
      <c r="G53" s="200"/>
    </row>
    <row r="54" spans="1:7" ht="14.25">
      <c r="A54" s="208"/>
      <c r="B54" s="208"/>
      <c r="C54" s="200"/>
      <c r="D54" s="200"/>
      <c r="E54" s="200"/>
      <c r="F54" s="200"/>
      <c r="G54" s="200"/>
    </row>
    <row r="55" spans="1:7" ht="14.25">
      <c r="A55" s="208"/>
      <c r="B55" s="208"/>
      <c r="C55" s="200"/>
      <c r="D55" s="200"/>
      <c r="E55" s="200"/>
      <c r="F55" s="200"/>
      <c r="G55" s="200"/>
    </row>
    <row r="56" spans="1:7" ht="14.25">
      <c r="A56" s="208"/>
      <c r="B56" s="208"/>
      <c r="C56" s="200"/>
      <c r="D56" s="200"/>
      <c r="E56" s="200"/>
      <c r="F56" s="200"/>
      <c r="G56" s="200"/>
    </row>
    <row r="57" spans="1:7" ht="14.25">
      <c r="A57" s="208"/>
      <c r="B57" s="208"/>
      <c r="C57" s="200"/>
      <c r="D57" s="200"/>
      <c r="E57" s="200"/>
      <c r="F57" s="200"/>
      <c r="G57" s="200"/>
    </row>
    <row r="58" spans="1:7" ht="14.25">
      <c r="A58" s="208"/>
      <c r="B58" s="208"/>
      <c r="C58" s="200"/>
      <c r="D58" s="200"/>
      <c r="E58" s="200"/>
      <c r="F58" s="200"/>
      <c r="G58" s="200"/>
    </row>
    <row r="59" spans="1:7" ht="14.25">
      <c r="A59" s="208"/>
      <c r="B59" s="208"/>
      <c r="C59" s="200"/>
      <c r="D59" s="200"/>
      <c r="E59" s="200"/>
      <c r="F59" s="200"/>
      <c r="G59" s="200"/>
    </row>
    <row r="60" spans="1:7" ht="14.25">
      <c r="A60" s="208"/>
      <c r="B60" s="208"/>
      <c r="C60" s="200"/>
      <c r="D60" s="200"/>
      <c r="E60" s="200"/>
      <c r="F60" s="200"/>
      <c r="G60" s="200"/>
    </row>
    <row r="61" spans="1:7" ht="14.25">
      <c r="A61" s="200"/>
      <c r="B61" s="200"/>
      <c r="C61" s="200"/>
      <c r="D61" s="200"/>
      <c r="E61" s="219"/>
      <c r="F61" s="219"/>
      <c r="G61" s="200"/>
    </row>
    <row r="62" spans="1:7" ht="14.25">
      <c r="A62" s="200"/>
      <c r="B62" s="200"/>
      <c r="C62" s="200"/>
      <c r="D62" s="200"/>
      <c r="E62" s="200"/>
      <c r="F62" s="200"/>
      <c r="G62" s="200"/>
    </row>
    <row r="63" spans="1:7" ht="14.25">
      <c r="A63" s="200"/>
      <c r="B63" s="200"/>
      <c r="C63" s="200"/>
      <c r="D63" s="200"/>
      <c r="E63" s="200"/>
      <c r="F63" s="200"/>
      <c r="G63" s="200"/>
    </row>
    <row r="64" spans="1:7" ht="14.25">
      <c r="A64" s="200"/>
      <c r="B64" s="200"/>
      <c r="C64" s="200"/>
      <c r="D64" s="200"/>
      <c r="E64" s="200"/>
      <c r="F64" s="220"/>
      <c r="G64" s="200"/>
    </row>
    <row r="65" spans="1:7" ht="14.25">
      <c r="A65" s="220"/>
      <c r="B65" s="200"/>
      <c r="C65" s="200"/>
      <c r="D65" s="200"/>
      <c r="E65" s="200"/>
      <c r="F65" s="200"/>
      <c r="G65" s="200"/>
    </row>
    <row r="66" spans="1:7" ht="14.25">
      <c r="A66" s="200"/>
      <c r="B66" s="200"/>
      <c r="C66" s="200"/>
      <c r="D66" s="200"/>
      <c r="E66" s="200"/>
      <c r="F66" s="200"/>
      <c r="G66" s="200"/>
    </row>
    <row r="67" spans="1:7" ht="14.25">
      <c r="A67" s="220"/>
      <c r="B67" s="200"/>
      <c r="C67" s="200"/>
      <c r="D67" s="200"/>
      <c r="E67" s="200"/>
      <c r="F67" s="220"/>
      <c r="G67" s="200"/>
    </row>
    <row r="68" spans="1:7" ht="14.25">
      <c r="A68" s="200"/>
      <c r="B68" s="200"/>
      <c r="C68" s="200"/>
      <c r="D68" s="200"/>
      <c r="E68" s="200"/>
      <c r="F68" s="200"/>
      <c r="G68" s="200"/>
    </row>
    <row r="69" spans="1:7" ht="14.25">
      <c r="A69" s="200"/>
      <c r="B69" s="200"/>
      <c r="C69" s="200"/>
      <c r="D69" s="200"/>
      <c r="E69" s="200"/>
      <c r="F69" s="200"/>
      <c r="G69" s="200"/>
    </row>
  </sheetData>
  <sheetProtection/>
  <mergeCells count="2">
    <mergeCell ref="B6:C6"/>
    <mergeCell ref="A9:C9"/>
  </mergeCells>
  <printOptions/>
  <pageMargins left="0.8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3">
      <selection activeCell="A3" sqref="A3:C3"/>
    </sheetView>
  </sheetViews>
  <sheetFormatPr defaultColWidth="9.140625" defaultRowHeight="12.75"/>
  <cols>
    <col min="1" max="1" width="87.140625" style="129" customWidth="1"/>
    <col min="2" max="2" width="6.421875" style="130" customWidth="1"/>
    <col min="3" max="3" width="12.8515625" style="129" customWidth="1"/>
    <col min="4" max="4" width="11.140625" style="129" bestFit="1" customWidth="1"/>
    <col min="5" max="5" width="11.8515625" style="129" bestFit="1" customWidth="1"/>
    <col min="6" max="16384" width="9.140625" style="129" customWidth="1"/>
  </cols>
  <sheetData>
    <row r="1" spans="1:3" ht="13.5">
      <c r="A1" s="389" t="s">
        <v>88</v>
      </c>
      <c r="B1" s="389"/>
      <c r="C1" s="389"/>
    </row>
    <row r="2" spans="1:3" ht="13.5">
      <c r="A2" s="389" t="s">
        <v>319</v>
      </c>
      <c r="B2" s="389"/>
      <c r="C2" s="389"/>
    </row>
    <row r="3" spans="1:3" ht="13.5">
      <c r="A3" s="389"/>
      <c r="B3" s="389"/>
      <c r="C3" s="389"/>
    </row>
    <row r="4" ht="14.25" thickBot="1">
      <c r="C4" s="131" t="s">
        <v>72</v>
      </c>
    </row>
    <row r="5" spans="1:3" s="135" customFormat="1" ht="24" thickBot="1">
      <c r="A5" s="132" t="s">
        <v>164</v>
      </c>
      <c r="B5" s="133" t="s">
        <v>80</v>
      </c>
      <c r="C5" s="134" t="s">
        <v>165</v>
      </c>
    </row>
    <row r="6" spans="1:3" s="139" customFormat="1" ht="10.5" thickBot="1">
      <c r="A6" s="136">
        <v>1</v>
      </c>
      <c r="B6" s="137">
        <v>2</v>
      </c>
      <c r="C6" s="138">
        <v>3</v>
      </c>
    </row>
    <row r="7" spans="1:5" ht="13.5">
      <c r="A7" s="140" t="s">
        <v>81</v>
      </c>
      <c r="B7" s="141"/>
      <c r="C7" s="142">
        <f>+C8+C11</f>
        <v>163156304</v>
      </c>
      <c r="D7" s="143"/>
      <c r="E7" s="143"/>
    </row>
    <row r="8" spans="1:4" s="148" customFormat="1" ht="13.5">
      <c r="A8" s="144" t="s">
        <v>82</v>
      </c>
      <c r="B8" s="145"/>
      <c r="C8" s="146">
        <f>+C9+C10</f>
        <v>3851315</v>
      </c>
      <c r="D8" s="147"/>
    </row>
    <row r="9" spans="1:4" ht="13.5">
      <c r="A9" s="149" t="s">
        <v>58</v>
      </c>
      <c r="B9" s="150"/>
      <c r="C9" s="151">
        <f>+C16+C83+C90</f>
        <v>1085300</v>
      </c>
      <c r="D9" s="143"/>
    </row>
    <row r="10" spans="1:4" ht="13.5">
      <c r="A10" s="149" t="s">
        <v>124</v>
      </c>
      <c r="B10" s="150"/>
      <c r="C10" s="151">
        <f>+C39+C85+C92</f>
        <v>2766015</v>
      </c>
      <c r="D10" s="143"/>
    </row>
    <row r="11" spans="1:4" s="148" customFormat="1" ht="13.5">
      <c r="A11" s="144" t="s">
        <v>83</v>
      </c>
      <c r="B11" s="145"/>
      <c r="C11" s="146">
        <f>+C12+C13</f>
        <v>159304989</v>
      </c>
      <c r="D11" s="147"/>
    </row>
    <row r="12" spans="1:5" ht="13.5">
      <c r="A12" s="149" t="s">
        <v>58</v>
      </c>
      <c r="B12" s="150"/>
      <c r="C12" s="151">
        <f>C26+C44+C55</f>
        <v>108187757</v>
      </c>
      <c r="D12" s="143"/>
      <c r="E12" s="143"/>
    </row>
    <row r="13" spans="1:4" ht="14.25" thickBot="1">
      <c r="A13" s="149" t="s">
        <v>124</v>
      </c>
      <c r="B13" s="150"/>
      <c r="C13" s="151">
        <f>+C22+C28+C33+C49+C61</f>
        <v>51117232</v>
      </c>
      <c r="D13" s="143"/>
    </row>
    <row r="14" spans="1:3" ht="41.25">
      <c r="A14" s="152" t="s">
        <v>166</v>
      </c>
      <c r="B14" s="153"/>
      <c r="C14" s="154">
        <f>+C15+C21</f>
        <v>864396</v>
      </c>
    </row>
    <row r="15" spans="1:3" ht="13.5">
      <c r="A15" s="155" t="s">
        <v>84</v>
      </c>
      <c r="B15" s="156"/>
      <c r="C15" s="157">
        <f>+C16</f>
        <v>460800</v>
      </c>
    </row>
    <row r="16" spans="1:4" ht="13.5">
      <c r="A16" s="158" t="s">
        <v>58</v>
      </c>
      <c r="B16" s="159" t="s">
        <v>12</v>
      </c>
      <c r="C16" s="160">
        <f>SUM(C17:C20)</f>
        <v>460800</v>
      </c>
      <c r="D16" s="143"/>
    </row>
    <row r="17" spans="1:4" ht="27">
      <c r="A17" s="161" t="s">
        <v>167</v>
      </c>
      <c r="B17" s="159"/>
      <c r="C17" s="162">
        <v>30400</v>
      </c>
      <c r="D17" s="143"/>
    </row>
    <row r="18" spans="1:4" ht="27">
      <c r="A18" s="161" t="s">
        <v>168</v>
      </c>
      <c r="B18" s="159"/>
      <c r="C18" s="162">
        <v>30400</v>
      </c>
      <c r="D18" s="143"/>
    </row>
    <row r="19" spans="1:4" ht="27">
      <c r="A19" s="163" t="s">
        <v>169</v>
      </c>
      <c r="B19" s="159"/>
      <c r="C19" s="162">
        <v>40000</v>
      </c>
      <c r="D19" s="143"/>
    </row>
    <row r="20" spans="1:4" ht="13.5">
      <c r="A20" s="161" t="s">
        <v>170</v>
      </c>
      <c r="B20" s="159"/>
      <c r="C20" s="162">
        <v>360000</v>
      </c>
      <c r="D20" s="143"/>
    </row>
    <row r="21" spans="1:4" ht="13.5">
      <c r="A21" s="155" t="s">
        <v>85</v>
      </c>
      <c r="B21" s="156"/>
      <c r="C21" s="164">
        <f>+C22</f>
        <v>403596</v>
      </c>
      <c r="D21" s="143"/>
    </row>
    <row r="22" spans="1:4" ht="13.5">
      <c r="A22" s="165" t="s">
        <v>124</v>
      </c>
      <c r="B22" s="159"/>
      <c r="C22" s="166">
        <f>+C23</f>
        <v>403596</v>
      </c>
      <c r="D22" s="143"/>
    </row>
    <row r="23" spans="1:4" ht="13.5" customHeight="1">
      <c r="A23" s="161" t="s">
        <v>171</v>
      </c>
      <c r="B23" s="159" t="s">
        <v>69</v>
      </c>
      <c r="C23" s="162">
        <v>403596</v>
      </c>
      <c r="D23" s="143"/>
    </row>
    <row r="24" spans="1:4" ht="27">
      <c r="A24" s="167" t="s">
        <v>172</v>
      </c>
      <c r="B24" s="168"/>
      <c r="C24" s="169">
        <f>+C25</f>
        <v>280000</v>
      </c>
      <c r="D24" s="143"/>
    </row>
    <row r="25" spans="1:4" s="170" customFormat="1" ht="13.5">
      <c r="A25" s="155" t="s">
        <v>85</v>
      </c>
      <c r="B25" s="156"/>
      <c r="C25" s="164">
        <f>+C26+C28</f>
        <v>280000</v>
      </c>
      <c r="D25" s="143"/>
    </row>
    <row r="26" spans="1:4" s="170" customFormat="1" ht="13.5" customHeight="1">
      <c r="A26" s="158" t="s">
        <v>58</v>
      </c>
      <c r="B26" s="159"/>
      <c r="C26" s="160">
        <f>+C27</f>
        <v>180000</v>
      </c>
      <c r="D26" s="143"/>
    </row>
    <row r="27" spans="1:4" ht="25.5" customHeight="1">
      <c r="A27" s="163" t="s">
        <v>173</v>
      </c>
      <c r="B27" s="159" t="s">
        <v>174</v>
      </c>
      <c r="C27" s="162">
        <v>180000</v>
      </c>
      <c r="D27" s="143"/>
    </row>
    <row r="28" spans="1:4" s="170" customFormat="1" ht="13.5">
      <c r="A28" s="165" t="s">
        <v>124</v>
      </c>
      <c r="B28" s="159"/>
      <c r="C28" s="166">
        <f>+C29</f>
        <v>100000</v>
      </c>
      <c r="D28" s="171"/>
    </row>
    <row r="29" spans="1:4" ht="27">
      <c r="A29" s="163" t="s">
        <v>175</v>
      </c>
      <c r="B29" s="159" t="s">
        <v>70</v>
      </c>
      <c r="C29" s="162">
        <v>100000</v>
      </c>
      <c r="D29" s="143"/>
    </row>
    <row r="30" spans="1:4" ht="13.5">
      <c r="A30" s="167" t="s">
        <v>176</v>
      </c>
      <c r="B30" s="168"/>
      <c r="C30" s="169">
        <f>+C31+C37</f>
        <v>154180142</v>
      </c>
      <c r="D30" s="143"/>
    </row>
    <row r="31" spans="1:4" ht="13.5">
      <c r="A31" s="172" t="s">
        <v>177</v>
      </c>
      <c r="B31" s="173"/>
      <c r="C31" s="174">
        <f>+C32</f>
        <v>363385</v>
      </c>
      <c r="D31" s="143"/>
    </row>
    <row r="32" spans="1:4" ht="13.5">
      <c r="A32" s="155" t="s">
        <v>85</v>
      </c>
      <c r="B32" s="156"/>
      <c r="C32" s="164">
        <f>+C33</f>
        <v>363385</v>
      </c>
      <c r="D32" s="143"/>
    </row>
    <row r="33" spans="1:4" ht="13.5">
      <c r="A33" s="158" t="s">
        <v>124</v>
      </c>
      <c r="B33" s="159"/>
      <c r="C33" s="175">
        <f>SUM(C34:C36)</f>
        <v>363385</v>
      </c>
      <c r="D33" s="143"/>
    </row>
    <row r="34" spans="1:4" ht="27">
      <c r="A34" s="176" t="s">
        <v>178</v>
      </c>
      <c r="B34" s="159" t="s">
        <v>70</v>
      </c>
      <c r="C34" s="177">
        <v>200000</v>
      </c>
      <c r="D34" s="143"/>
    </row>
    <row r="35" spans="1:4" ht="13.5">
      <c r="A35" s="176" t="s">
        <v>179</v>
      </c>
      <c r="B35" s="159" t="s">
        <v>69</v>
      </c>
      <c r="C35" s="177">
        <v>40000</v>
      </c>
      <c r="D35" s="143"/>
    </row>
    <row r="36" spans="1:4" ht="13.5">
      <c r="A36" s="176" t="s">
        <v>180</v>
      </c>
      <c r="B36" s="159" t="s">
        <v>69</v>
      </c>
      <c r="C36" s="177">
        <v>123385</v>
      </c>
      <c r="D36" s="143"/>
    </row>
    <row r="37" spans="1:4" ht="13.5">
      <c r="A37" s="172" t="s">
        <v>181</v>
      </c>
      <c r="B37" s="173"/>
      <c r="C37" s="174">
        <f>+C38+C43</f>
        <v>153816757</v>
      </c>
      <c r="D37" s="143"/>
    </row>
    <row r="38" spans="1:4" ht="13.5">
      <c r="A38" s="155" t="s">
        <v>84</v>
      </c>
      <c r="B38" s="156"/>
      <c r="C38" s="164">
        <f>+C39</f>
        <v>1560000</v>
      </c>
      <c r="D38" s="143"/>
    </row>
    <row r="39" spans="1:4" ht="13.5" customHeight="1">
      <c r="A39" s="158" t="s">
        <v>124</v>
      </c>
      <c r="B39" s="159"/>
      <c r="C39" s="175">
        <f>SUM(C40:C42)</f>
        <v>1560000</v>
      </c>
      <c r="D39" s="143"/>
    </row>
    <row r="40" spans="1:4" ht="13.5" customHeight="1">
      <c r="A40" s="176" t="s">
        <v>182</v>
      </c>
      <c r="B40" s="159" t="s">
        <v>70</v>
      </c>
      <c r="C40" s="177">
        <v>300000</v>
      </c>
      <c r="D40" s="143"/>
    </row>
    <row r="41" spans="1:4" ht="13.5">
      <c r="A41" s="176" t="s">
        <v>183</v>
      </c>
      <c r="B41" s="159" t="s">
        <v>69</v>
      </c>
      <c r="C41" s="177">
        <v>804715</v>
      </c>
      <c r="D41" s="143"/>
    </row>
    <row r="42" spans="1:4" ht="13.5">
      <c r="A42" s="176" t="s">
        <v>184</v>
      </c>
      <c r="B42" s="159" t="s">
        <v>68</v>
      </c>
      <c r="C42" s="177">
        <v>455285</v>
      </c>
      <c r="D42" s="143"/>
    </row>
    <row r="43" spans="1:5" ht="13.5">
      <c r="A43" s="155" t="s">
        <v>85</v>
      </c>
      <c r="B43" s="156"/>
      <c r="C43" s="164">
        <f>+C44+C49</f>
        <v>152256757</v>
      </c>
      <c r="D43" s="143"/>
      <c r="E43" s="143"/>
    </row>
    <row r="44" spans="1:4" ht="13.5">
      <c r="A44" s="158" t="s">
        <v>58</v>
      </c>
      <c r="B44" s="159" t="s">
        <v>12</v>
      </c>
      <c r="C44" s="175">
        <f>SUM(C45:C48)</f>
        <v>107144757</v>
      </c>
      <c r="D44" s="143"/>
    </row>
    <row r="45" spans="1:4" ht="13.5">
      <c r="A45" s="176" t="s">
        <v>185</v>
      </c>
      <c r="B45" s="159"/>
      <c r="C45" s="177">
        <v>10000000</v>
      </c>
      <c r="D45" s="143"/>
    </row>
    <row r="46" spans="1:4" ht="13.5">
      <c r="A46" s="176" t="s">
        <v>186</v>
      </c>
      <c r="B46" s="159"/>
      <c r="C46" s="177">
        <v>3000000</v>
      </c>
      <c r="D46" s="143"/>
    </row>
    <row r="47" spans="1:5" ht="13.5">
      <c r="A47" s="176" t="s">
        <v>187</v>
      </c>
      <c r="B47" s="159"/>
      <c r="C47" s="177">
        <v>35158372</v>
      </c>
      <c r="D47" s="143"/>
      <c r="E47" s="143"/>
    </row>
    <row r="48" spans="1:4" ht="13.5">
      <c r="A48" s="176" t="s">
        <v>188</v>
      </c>
      <c r="B48" s="159"/>
      <c r="C48" s="177">
        <v>58986385</v>
      </c>
      <c r="D48" s="143"/>
    </row>
    <row r="49" spans="1:4" ht="13.5" customHeight="1">
      <c r="A49" s="158" t="s">
        <v>124</v>
      </c>
      <c r="B49" s="159"/>
      <c r="C49" s="175">
        <f>SUM(C50:C52)</f>
        <v>45112000</v>
      </c>
      <c r="D49" s="143"/>
    </row>
    <row r="50" spans="1:4" ht="13.5">
      <c r="A50" s="176" t="s">
        <v>182</v>
      </c>
      <c r="B50" s="159" t="s">
        <v>70</v>
      </c>
      <c r="C50" s="177">
        <v>26094000</v>
      </c>
      <c r="D50" s="143"/>
    </row>
    <row r="51" spans="1:4" ht="13.5">
      <c r="A51" s="176" t="s">
        <v>183</v>
      </c>
      <c r="B51" s="159" t="s">
        <v>69</v>
      </c>
      <c r="C51" s="177">
        <v>17018000</v>
      </c>
      <c r="D51" s="143"/>
    </row>
    <row r="52" spans="1:4" ht="13.5">
      <c r="A52" s="176" t="s">
        <v>189</v>
      </c>
      <c r="B52" s="159" t="s">
        <v>190</v>
      </c>
      <c r="C52" s="177">
        <v>2000000</v>
      </c>
      <c r="D52" s="143"/>
    </row>
    <row r="53" spans="1:4" ht="13.5">
      <c r="A53" s="167" t="s">
        <v>191</v>
      </c>
      <c r="B53" s="178"/>
      <c r="C53" s="169">
        <f>+C54</f>
        <v>6001251</v>
      </c>
      <c r="D53" s="143"/>
    </row>
    <row r="54" spans="1:4" ht="13.5">
      <c r="A54" s="155" t="s">
        <v>85</v>
      </c>
      <c r="B54" s="156"/>
      <c r="C54" s="164">
        <f>+C55+C61</f>
        <v>6001251</v>
      </c>
      <c r="D54" s="143"/>
    </row>
    <row r="55" spans="1:4" ht="13.5">
      <c r="A55" s="158" t="s">
        <v>58</v>
      </c>
      <c r="B55" s="159" t="s">
        <v>12</v>
      </c>
      <c r="C55" s="179">
        <f>SUM(C56:C60)</f>
        <v>863000</v>
      </c>
      <c r="D55" s="143"/>
    </row>
    <row r="56" spans="1:4" ht="13.5">
      <c r="A56" s="176" t="s">
        <v>192</v>
      </c>
      <c r="B56" s="159"/>
      <c r="C56" s="177">
        <v>80000</v>
      </c>
      <c r="D56" s="143"/>
    </row>
    <row r="57" spans="1:4" ht="13.5">
      <c r="A57" s="176" t="s">
        <v>193</v>
      </c>
      <c r="B57" s="159"/>
      <c r="C57" s="177">
        <v>90000</v>
      </c>
      <c r="D57" s="143"/>
    </row>
    <row r="58" spans="1:4" ht="13.5">
      <c r="A58" s="176" t="s">
        <v>194</v>
      </c>
      <c r="B58" s="159"/>
      <c r="C58" s="177">
        <v>90512</v>
      </c>
      <c r="D58" s="143"/>
    </row>
    <row r="59" spans="1:4" ht="13.5" customHeight="1">
      <c r="A59" s="176" t="s">
        <v>195</v>
      </c>
      <c r="B59" s="159"/>
      <c r="C59" s="177">
        <v>2488</v>
      </c>
      <c r="D59" s="143"/>
    </row>
    <row r="60" spans="1:4" ht="54.75">
      <c r="A60" s="176" t="s">
        <v>196</v>
      </c>
      <c r="B60" s="159"/>
      <c r="C60" s="177">
        <v>600000</v>
      </c>
      <c r="D60" s="143"/>
    </row>
    <row r="61" spans="1:4" ht="13.5">
      <c r="A61" s="158" t="s">
        <v>124</v>
      </c>
      <c r="B61" s="159"/>
      <c r="C61" s="175">
        <f>+C62+C71</f>
        <v>5138251</v>
      </c>
      <c r="D61" s="143"/>
    </row>
    <row r="62" spans="1:4" s="148" customFormat="1" ht="13.5">
      <c r="A62" s="180" t="s">
        <v>155</v>
      </c>
      <c r="B62" s="181"/>
      <c r="C62" s="182">
        <f>SUM(C63:C70)</f>
        <v>4268251</v>
      </c>
      <c r="D62" s="147"/>
    </row>
    <row r="63" spans="1:4" ht="13.5">
      <c r="A63" s="176" t="s">
        <v>197</v>
      </c>
      <c r="B63" s="159" t="s">
        <v>69</v>
      </c>
      <c r="C63" s="177">
        <v>1370267</v>
      </c>
      <c r="D63" s="143"/>
    </row>
    <row r="64" spans="1:4" ht="13.5">
      <c r="A64" s="176" t="s">
        <v>198</v>
      </c>
      <c r="B64" s="159" t="s">
        <v>69</v>
      </c>
      <c r="C64" s="177">
        <v>621000</v>
      </c>
      <c r="D64" s="143"/>
    </row>
    <row r="65" spans="1:4" ht="27">
      <c r="A65" s="176" t="s">
        <v>199</v>
      </c>
      <c r="B65" s="159" t="s">
        <v>69</v>
      </c>
      <c r="C65" s="177">
        <v>350000</v>
      </c>
      <c r="D65" s="143"/>
    </row>
    <row r="66" spans="1:4" ht="13.5">
      <c r="A66" s="176" t="s">
        <v>200</v>
      </c>
      <c r="B66" s="159" t="s">
        <v>69</v>
      </c>
      <c r="C66" s="177">
        <v>976509</v>
      </c>
      <c r="D66" s="143"/>
    </row>
    <row r="67" spans="1:4" ht="27">
      <c r="A67" s="176" t="s">
        <v>201</v>
      </c>
      <c r="B67" s="159" t="s">
        <v>69</v>
      </c>
      <c r="C67" s="177">
        <v>505475</v>
      </c>
      <c r="D67" s="143"/>
    </row>
    <row r="68" spans="1:4" ht="27">
      <c r="A68" s="176" t="s">
        <v>202</v>
      </c>
      <c r="B68" s="159" t="s">
        <v>69</v>
      </c>
      <c r="C68" s="177">
        <v>280000</v>
      </c>
      <c r="D68" s="143"/>
    </row>
    <row r="69" spans="1:4" ht="13.5">
      <c r="A69" s="176" t="s">
        <v>203</v>
      </c>
      <c r="B69" s="159" t="s">
        <v>69</v>
      </c>
      <c r="C69" s="177">
        <v>15000</v>
      </c>
      <c r="D69" s="143"/>
    </row>
    <row r="70" spans="1:4" ht="13.5">
      <c r="A70" s="176" t="s">
        <v>204</v>
      </c>
      <c r="B70" s="159" t="s">
        <v>69</v>
      </c>
      <c r="C70" s="177">
        <v>150000</v>
      </c>
      <c r="D70" s="143"/>
    </row>
    <row r="71" spans="1:4" s="148" customFormat="1" ht="27">
      <c r="A71" s="180" t="s">
        <v>152</v>
      </c>
      <c r="B71" s="181"/>
      <c r="C71" s="182">
        <f>SUM(C72:C80)</f>
        <v>870000</v>
      </c>
      <c r="D71" s="147"/>
    </row>
    <row r="72" spans="1:4" ht="13.5">
      <c r="A72" s="176" t="s">
        <v>205</v>
      </c>
      <c r="B72" s="159" t="s">
        <v>69</v>
      </c>
      <c r="C72" s="177">
        <v>340000</v>
      </c>
      <c r="D72" s="143"/>
    </row>
    <row r="73" spans="1:4" ht="13.5">
      <c r="A73" s="176" t="s">
        <v>206</v>
      </c>
      <c r="B73" s="159" t="s">
        <v>69</v>
      </c>
      <c r="C73" s="177">
        <v>107000</v>
      </c>
      <c r="D73" s="143"/>
    </row>
    <row r="74" spans="1:4" ht="13.5">
      <c r="A74" s="176" t="s">
        <v>207</v>
      </c>
      <c r="B74" s="159" t="s">
        <v>69</v>
      </c>
      <c r="C74" s="177">
        <v>100000</v>
      </c>
      <c r="D74" s="143"/>
    </row>
    <row r="75" spans="1:4" ht="13.5">
      <c r="A75" s="176" t="s">
        <v>208</v>
      </c>
      <c r="B75" s="159" t="s">
        <v>69</v>
      </c>
      <c r="C75" s="177">
        <v>0</v>
      </c>
      <c r="D75" s="143"/>
    </row>
    <row r="76" spans="1:4" ht="27">
      <c r="A76" s="176" t="s">
        <v>209</v>
      </c>
      <c r="B76" s="159" t="s">
        <v>69</v>
      </c>
      <c r="C76" s="177">
        <v>50000</v>
      </c>
      <c r="D76" s="143"/>
    </row>
    <row r="77" spans="1:4" ht="13.5">
      <c r="A77" s="176" t="s">
        <v>210</v>
      </c>
      <c r="B77" s="159" t="s">
        <v>69</v>
      </c>
      <c r="C77" s="177">
        <v>50000</v>
      </c>
      <c r="D77" s="143"/>
    </row>
    <row r="78" spans="1:4" ht="13.5">
      <c r="A78" s="176" t="s">
        <v>211</v>
      </c>
      <c r="B78" s="159" t="s">
        <v>69</v>
      </c>
      <c r="C78" s="177">
        <v>20000</v>
      </c>
      <c r="D78" s="143"/>
    </row>
    <row r="79" spans="1:4" ht="13.5">
      <c r="A79" s="176" t="s">
        <v>212</v>
      </c>
      <c r="B79" s="159" t="s">
        <v>69</v>
      </c>
      <c r="C79" s="177">
        <v>100000</v>
      </c>
      <c r="D79" s="143"/>
    </row>
    <row r="80" spans="1:4" ht="27">
      <c r="A80" s="176" t="s">
        <v>213</v>
      </c>
      <c r="B80" s="159" t="s">
        <v>69</v>
      </c>
      <c r="C80" s="177">
        <v>103000</v>
      </c>
      <c r="D80" s="143"/>
    </row>
    <row r="81" spans="1:4" ht="13.5">
      <c r="A81" s="167" t="s">
        <v>214</v>
      </c>
      <c r="B81" s="178"/>
      <c r="C81" s="169">
        <f>SUM(C82)</f>
        <v>576500</v>
      </c>
      <c r="D81" s="143"/>
    </row>
    <row r="82" spans="1:4" ht="13.5">
      <c r="A82" s="155" t="s">
        <v>86</v>
      </c>
      <c r="B82" s="156"/>
      <c r="C82" s="164">
        <f>+C83+C85</f>
        <v>576500</v>
      </c>
      <c r="D82" s="143"/>
    </row>
    <row r="83" spans="1:4" ht="13.5">
      <c r="A83" s="158" t="s">
        <v>58</v>
      </c>
      <c r="B83" s="159" t="s">
        <v>12</v>
      </c>
      <c r="C83" s="179">
        <f>+C84</f>
        <v>274500</v>
      </c>
      <c r="D83" s="143"/>
    </row>
    <row r="84" spans="1:4" ht="13.5">
      <c r="A84" s="176" t="s">
        <v>215</v>
      </c>
      <c r="B84" s="159"/>
      <c r="C84" s="183">
        <v>274500</v>
      </c>
      <c r="D84" s="143"/>
    </row>
    <row r="85" spans="1:4" ht="13.5">
      <c r="A85" s="158" t="s">
        <v>124</v>
      </c>
      <c r="B85" s="159"/>
      <c r="C85" s="179">
        <f>SUM(C86:C87)</f>
        <v>302000</v>
      </c>
      <c r="D85" s="143"/>
    </row>
    <row r="86" spans="1:4" ht="54.75">
      <c r="A86" s="176" t="s">
        <v>216</v>
      </c>
      <c r="B86" s="159" t="s">
        <v>69</v>
      </c>
      <c r="C86" s="177">
        <v>104000</v>
      </c>
      <c r="D86" s="143"/>
    </row>
    <row r="87" spans="1:4" ht="27">
      <c r="A87" s="176" t="s">
        <v>217</v>
      </c>
      <c r="B87" s="159" t="s">
        <v>68</v>
      </c>
      <c r="C87" s="177">
        <v>198000</v>
      </c>
      <c r="D87" s="143"/>
    </row>
    <row r="88" spans="1:4" ht="13.5">
      <c r="A88" s="167" t="s">
        <v>218</v>
      </c>
      <c r="B88" s="178"/>
      <c r="C88" s="169">
        <f>SUM(C89)</f>
        <v>1254015</v>
      </c>
      <c r="D88" s="143"/>
    </row>
    <row r="89" spans="1:4" ht="13.5">
      <c r="A89" s="155" t="s">
        <v>86</v>
      </c>
      <c r="B89" s="156"/>
      <c r="C89" s="164">
        <f>+C90+C92</f>
        <v>1254015</v>
      </c>
      <c r="D89" s="143"/>
    </row>
    <row r="90" spans="1:4" ht="13.5">
      <c r="A90" s="158" t="s">
        <v>58</v>
      </c>
      <c r="B90" s="159" t="s">
        <v>12</v>
      </c>
      <c r="C90" s="179">
        <f>+C91</f>
        <v>350000</v>
      </c>
      <c r="D90" s="143"/>
    </row>
    <row r="91" spans="1:4" ht="13.5">
      <c r="A91" s="176" t="s">
        <v>219</v>
      </c>
      <c r="B91" s="159"/>
      <c r="C91" s="183">
        <v>350000</v>
      </c>
      <c r="D91" s="143"/>
    </row>
    <row r="92" spans="1:4" ht="13.5">
      <c r="A92" s="158" t="s">
        <v>124</v>
      </c>
      <c r="B92" s="159"/>
      <c r="C92" s="179">
        <f>SUM(C93:C98)</f>
        <v>904015</v>
      </c>
      <c r="D92" s="143"/>
    </row>
    <row r="93" spans="1:4" ht="13.5">
      <c r="A93" s="184" t="s">
        <v>220</v>
      </c>
      <c r="B93" s="159" t="s">
        <v>70</v>
      </c>
      <c r="C93" s="185">
        <v>425000</v>
      </c>
      <c r="D93" s="143"/>
    </row>
    <row r="94" spans="1:4" ht="13.5">
      <c r="A94" s="184" t="s">
        <v>221</v>
      </c>
      <c r="B94" s="159" t="s">
        <v>69</v>
      </c>
      <c r="C94" s="185">
        <v>50000</v>
      </c>
      <c r="D94" s="143"/>
    </row>
    <row r="95" spans="1:4" ht="13.5">
      <c r="A95" s="186" t="s">
        <v>222</v>
      </c>
      <c r="B95" s="159" t="s">
        <v>69</v>
      </c>
      <c r="C95" s="187">
        <v>166000</v>
      </c>
      <c r="D95" s="143"/>
    </row>
    <row r="96" spans="1:4" ht="13.5">
      <c r="A96" s="186" t="s">
        <v>223</v>
      </c>
      <c r="B96" s="159" t="s">
        <v>69</v>
      </c>
      <c r="C96" s="187">
        <v>207000</v>
      </c>
      <c r="D96" s="143"/>
    </row>
    <row r="97" spans="1:4" ht="13.5">
      <c r="A97" s="186" t="s">
        <v>224</v>
      </c>
      <c r="B97" s="188" t="s">
        <v>68</v>
      </c>
      <c r="C97" s="187">
        <v>6015</v>
      </c>
      <c r="D97" s="143"/>
    </row>
    <row r="98" spans="1:4" ht="14.25" thickBot="1">
      <c r="A98" s="189" t="s">
        <v>225</v>
      </c>
      <c r="B98" s="190" t="s">
        <v>68</v>
      </c>
      <c r="C98" s="191">
        <v>50000</v>
      </c>
      <c r="D98" s="143"/>
    </row>
    <row r="103" ht="13.5">
      <c r="E103" s="129" t="s">
        <v>87</v>
      </c>
    </row>
  </sheetData>
  <sheetProtection/>
  <mergeCells count="3">
    <mergeCell ref="A1:C1"/>
    <mergeCell ref="A2:C2"/>
    <mergeCell ref="A3:C3"/>
  </mergeCells>
  <printOptions horizontalCentered="1"/>
  <pageMargins left="0.5" right="0.2362204724409449" top="0.74" bottom="0.35433070866141736" header="0.31496062992125984" footer="0.15748031496062992"/>
  <pageSetup blackAndWhite="1" horizontalDpi="600" verticalDpi="600" orientation="portrait" paperSize="9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Albena Laleva</cp:lastModifiedBy>
  <cp:lastPrinted>2016-01-15T15:22:11Z</cp:lastPrinted>
  <dcterms:created xsi:type="dcterms:W3CDTF">2003-01-16T08:18:42Z</dcterms:created>
  <dcterms:modified xsi:type="dcterms:W3CDTF">2016-01-25T13:23:17Z</dcterms:modified>
  <cp:category/>
  <cp:version/>
  <cp:contentType/>
  <cp:contentStatus/>
</cp:coreProperties>
</file>