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760" windowHeight="10296" activeTab="1"/>
  </bookViews>
  <sheets>
    <sheet name="обл.пол" sheetId="1" r:id="rId1"/>
    <sheet name="прог." sheetId="2" r:id="rId2"/>
  </sheets>
  <definedNames>
    <definedName name="_Hlk194811156" localSheetId="0">обл.пол!$B$6</definedName>
  </definedNames>
  <calcPr calcId="145621"/>
</workbook>
</file>

<file path=xl/calcChain.xml><?xml version="1.0" encoding="utf-8"?>
<calcChain xmlns="http://schemas.openxmlformats.org/spreadsheetml/2006/main">
  <c r="C55" i="2" l="1"/>
  <c r="G78" i="2"/>
  <c r="G55" i="2"/>
  <c r="E133" i="2" l="1"/>
  <c r="E113" i="2"/>
  <c r="F78" i="2"/>
  <c r="G36" i="2"/>
  <c r="C36" i="2"/>
  <c r="C58" i="2" l="1"/>
  <c r="C133" i="2" l="1"/>
  <c r="C78" i="2" l="1"/>
  <c r="F75" i="2" l="1"/>
  <c r="F52" i="2"/>
  <c r="D133" i="2" l="1"/>
  <c r="C113" i="2"/>
  <c r="C49" i="2"/>
  <c r="F133" i="2"/>
  <c r="F113" i="2"/>
  <c r="F72" i="2"/>
  <c r="F14" i="2"/>
  <c r="F11" i="2" s="1"/>
  <c r="C60" i="2" l="1"/>
  <c r="F55" i="2" l="1"/>
  <c r="F51" i="2"/>
  <c r="F82" i="2" l="1"/>
  <c r="F36" i="2" l="1"/>
  <c r="F49" i="2"/>
  <c r="C63" i="2" l="1"/>
  <c r="E55" i="2" l="1"/>
  <c r="D14" i="1"/>
  <c r="E78" i="2" l="1"/>
  <c r="E36" i="2" l="1"/>
  <c r="D55" i="2" l="1"/>
  <c r="D52" i="2"/>
  <c r="D51" i="2"/>
  <c r="D116" i="2" l="1"/>
  <c r="D78" i="2"/>
  <c r="D36" i="2"/>
  <c r="D17" i="2"/>
  <c r="D14" i="2"/>
  <c r="B36" i="2" l="1"/>
  <c r="G17" i="2"/>
  <c r="F17" i="2"/>
  <c r="E17" i="2"/>
  <c r="C17" i="2"/>
  <c r="B17" i="2"/>
  <c r="B78" i="2" l="1"/>
  <c r="B55" i="2"/>
  <c r="B30" i="2" l="1"/>
  <c r="B40" i="2" l="1"/>
  <c r="G133" i="2" l="1"/>
  <c r="G144" i="2" s="1"/>
  <c r="H21" i="1" s="1"/>
  <c r="F144" i="2"/>
  <c r="G21" i="1" s="1"/>
  <c r="E144" i="2"/>
  <c r="F21" i="1" s="1"/>
  <c r="D144" i="2"/>
  <c r="E21" i="1" s="1"/>
  <c r="C144" i="2"/>
  <c r="D21" i="1" s="1"/>
  <c r="B133" i="2"/>
  <c r="B144" i="2" s="1"/>
  <c r="C21" i="1" s="1"/>
  <c r="G113" i="2"/>
  <c r="G124" i="2" s="1"/>
  <c r="H19" i="1" s="1"/>
  <c r="F124" i="2"/>
  <c r="G19" i="1" s="1"/>
  <c r="E124" i="2"/>
  <c r="F19" i="1" s="1"/>
  <c r="D113" i="2"/>
  <c r="D124" i="2" s="1"/>
  <c r="E19" i="1" s="1"/>
  <c r="C124" i="2"/>
  <c r="D19" i="1" s="1"/>
  <c r="B113" i="2"/>
  <c r="B124" i="2" s="1"/>
  <c r="C19" i="1" s="1"/>
  <c r="G93" i="2"/>
  <c r="G104" i="2" s="1"/>
  <c r="H18" i="1" s="1"/>
  <c r="F93" i="2"/>
  <c r="F104" i="2" s="1"/>
  <c r="G18" i="1" s="1"/>
  <c r="E93" i="2"/>
  <c r="E104" i="2" s="1"/>
  <c r="F18" i="1" s="1"/>
  <c r="D93" i="2"/>
  <c r="D104" i="2" s="1"/>
  <c r="E18" i="1" s="1"/>
  <c r="C93" i="2"/>
  <c r="C104" i="2" s="1"/>
  <c r="D18" i="1" s="1"/>
  <c r="B93" i="2"/>
  <c r="B104" i="2" s="1"/>
  <c r="C18" i="1" s="1"/>
  <c r="G72" i="2"/>
  <c r="E72" i="2"/>
  <c r="D72" i="2"/>
  <c r="C72" i="2"/>
  <c r="B72" i="2"/>
  <c r="G49" i="2"/>
  <c r="E49" i="2"/>
  <c r="D49" i="2"/>
  <c r="B49" i="2"/>
  <c r="G30" i="2"/>
  <c r="F30" i="2"/>
  <c r="E30" i="2"/>
  <c r="D30" i="2"/>
  <c r="C30" i="2"/>
  <c r="G11" i="2"/>
  <c r="E11" i="2"/>
  <c r="D11" i="2"/>
  <c r="C11" i="2"/>
  <c r="B11" i="2"/>
  <c r="B21" i="2" l="1"/>
  <c r="C10" i="1" s="1"/>
  <c r="F21" i="2"/>
  <c r="G10" i="1" s="1"/>
  <c r="D40" i="2"/>
  <c r="E11" i="1" s="1"/>
  <c r="E21" i="2"/>
  <c r="F10" i="1" s="1"/>
  <c r="F40" i="2"/>
  <c r="G11" i="1" s="1"/>
  <c r="E17" i="1"/>
  <c r="F63" i="2"/>
  <c r="G14" i="1" s="1"/>
  <c r="D84" i="2"/>
  <c r="E15" i="1" s="1"/>
  <c r="E84" i="2"/>
  <c r="F15" i="1" s="1"/>
  <c r="F17" i="1"/>
  <c r="D63" i="2"/>
  <c r="E14" i="1" s="1"/>
  <c r="G17" i="1"/>
  <c r="C21" i="2"/>
  <c r="D10" i="1" s="1"/>
  <c r="F84" i="2"/>
  <c r="G15" i="1" s="1"/>
  <c r="G21" i="2"/>
  <c r="H10" i="1" s="1"/>
  <c r="B84" i="2"/>
  <c r="C15" i="1" s="1"/>
  <c r="D21" i="2"/>
  <c r="E10" i="1" s="1"/>
  <c r="E40" i="2"/>
  <c r="F11" i="1" s="1"/>
  <c r="E63" i="2"/>
  <c r="F14" i="1" s="1"/>
  <c r="C84" i="2"/>
  <c r="D15" i="1" s="1"/>
  <c r="G84" i="2"/>
  <c r="H15" i="1" s="1"/>
  <c r="G63" i="2"/>
  <c r="H14" i="1" s="1"/>
  <c r="B63" i="2"/>
  <c r="C14" i="1" s="1"/>
  <c r="C17" i="1"/>
  <c r="D17" i="1"/>
  <c r="H17" i="1"/>
  <c r="G40" i="2"/>
  <c r="H11" i="1" s="1"/>
  <c r="C40" i="2"/>
  <c r="D11" i="1" s="1"/>
  <c r="C11" i="1"/>
  <c r="C9" i="1" l="1"/>
  <c r="G9" i="1"/>
  <c r="E9" i="1"/>
  <c r="D9" i="1"/>
  <c r="F9" i="1"/>
  <c r="F13" i="1"/>
  <c r="G13" i="1"/>
  <c r="H13" i="1"/>
  <c r="E13" i="1"/>
  <c r="C13" i="1"/>
  <c r="C22" i="1" s="1"/>
  <c r="D13" i="1"/>
  <c r="H9" i="1"/>
  <c r="G22" i="1" l="1"/>
  <c r="E22" i="1"/>
  <c r="F22" i="1"/>
  <c r="D22" i="1"/>
  <c r="H22" i="1"/>
</calcChain>
</file>

<file path=xl/sharedStrings.xml><?xml version="1.0" encoding="utf-8"?>
<sst xmlns="http://schemas.openxmlformats.org/spreadsheetml/2006/main" count="248" uniqueCount="57">
  <si>
    <t>Отчет на разходите по области на политики и бюджетни програми</t>
  </si>
  <si>
    <t>(отчетен период)</t>
  </si>
  <si>
    <t>Наименование на областта на политика /бюджетната програма (в лева)</t>
  </si>
  <si>
    <t>Закон 2014/</t>
  </si>
  <si>
    <t>ПМС № 3 от 2014 г.</t>
  </si>
  <si>
    <t>Уточнен</t>
  </si>
  <si>
    <t>План 2014 г.</t>
  </si>
  <si>
    <t>Отчет</t>
  </si>
  <si>
    <t>към</t>
  </si>
  <si>
    <t>31март 2014 г.</t>
  </si>
  <si>
    <t>30 юни 2014 г.</t>
  </si>
  <si>
    <t>30 септември 2014 г.</t>
  </si>
  <si>
    <t>31 декември 2014 г.</t>
  </si>
  <si>
    <t>Бюджетна програма „Администрация“</t>
  </si>
  <si>
    <t>Общо разходи</t>
  </si>
  <si>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</si>
  <si>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</si>
  <si>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</si>
  <si>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</si>
  <si>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</si>
  <si>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</si>
  <si>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</si>
  <si>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</si>
  <si>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</si>
  <si>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</si>
  <si>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</si>
  <si>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</si>
  <si>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Развитие на регионите в страната и намаляване на различията, ефективното и ефикасно използване на публичните финанси за подобряване качеството на жизнената среда и създаването на работни места</t>
    </r>
  </si>
  <si>
    <t>Бюджетна програма 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</t>
  </si>
  <si>
    <t>Бюджетна програма Подобряване състоянието н жилищния сграден фонд и на жилищните условия на ромите в Република България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</si>
  <si>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Подобряване инфраструктурната свързаност на регионите - изграждане и модернизиране на пътната и ВиК инфраструктура</t>
    </r>
  </si>
  <si>
    <t>Бюджетна програма Рехаблитация и изграждане на пътна инфраструктура</t>
  </si>
  <si>
    <t>Бюджетна програма Устройствено планиране, геозащита, водоснабдяване и канализация</t>
  </si>
  <si>
    <t>Други бюджетни програми</t>
  </si>
  <si>
    <t>Бюджетна програма 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</t>
  </si>
  <si>
    <t>Бюджетна програма Гражданска регистрация и административно обслужване на населението</t>
  </si>
  <si>
    <t>Бюджетна програма 7 „Ефективна администрация и координация“</t>
  </si>
  <si>
    <t>Бюджетна програма 1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</si>
  <si>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Бюджетна програма 2 „Подобряване състоянието на жилищния сграден фонд и на жилищните условия на ромите в Република България“</t>
  </si>
  <si>
    <t>Бюджетна програма 3 „Рехабилитация и изграждане на пътна инфраструктура“</t>
  </si>
  <si>
    <t>Бюджетна програма 4 „Устройствено планиране, геозащита, водоснабдяване и канализация“</t>
  </si>
  <si>
    <t>Бюджетна програма 5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</si>
  <si>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Бюджетна програма 6 „Гражданска регистрация и административно обслужване на населението“</t>
  </si>
  <si>
    <t xml:space="preserve">    Допълнителна финансова помощ на соцално слабите собственици на самостоятелни жилищни обекти по проект BG 161 PO001-1.2.01-0001 "Енергийно обновяване на българските домове" по ОПРР 2007 - 2013 г.                                                                                                   </t>
  </si>
  <si>
    <t xml:space="preserve">   Разходи за подобряване на жилищните условия на ромите</t>
  </si>
  <si>
    <r>
      <t xml:space="preserve">   </t>
    </r>
    <r>
      <rPr>
        <sz val="10"/>
        <color theme="1"/>
        <rFont val="Times New Roman"/>
        <family val="1"/>
        <charset val="204"/>
      </rPr>
      <t>Изграждане на гранично-контролни пропусквателни пунктове</t>
    </r>
  </si>
  <si>
    <t xml:space="preserve">   Текущ ремонт и поддръжка на републиканската пътна мрежа                                                                                                   </t>
  </si>
  <si>
    <t xml:space="preserve">   Рехабилитация и реконструкция на общински пътища                                                                                                 </t>
  </si>
  <si>
    <t xml:space="preserve">   Рехабилитация и реконструкция на републиканската пътна мрежа                                                                                                </t>
  </si>
  <si>
    <t xml:space="preserve">   Корекции на реки и благоустрояване на населените места</t>
  </si>
  <si>
    <t xml:space="preserve">   Изграждане на републиканската пътна мрежа</t>
  </si>
  <si>
    <t xml:space="preserve">   Обезщетения на собственици на земя за дейности по републиканската пътна мрежа</t>
  </si>
  <si>
    <t>Изграждане на водоснабдителни и геозащитни обекти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</si>
  <si>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</si>
  <si>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</si>
  <si>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към 31.12.2014 г.</t>
  </si>
  <si>
    <t>план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</si>
</sst>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0" fontId="1" fillId="0" borderId="13" xfId="0" applyFont="1" applyFill="1" applyBorder="1" applyAlignment="1">
      <alignment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3" fontId="5" fillId="0" borderId="14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 indent="1"/>
    </xf>
    <xf numFmtId="0" fontId="1" fillId="0" borderId="15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topLeftCell="A11" workbookViewId="0">
      <selection activeCell="B18" sqref="B18"/>
    </sheetView>
  </sheetViews>
  <sheetFormatPr defaultRowHeight="15.6" x14ac:dyDescent="0.3"/>
  <cols>
    <col min="2" max="2" width="40.19921875" customWidth="1"/>
    <col min="3" max="3" width="11.3984375" customWidth="1"/>
    <col min="4" max="4" width="10.59765625" customWidth="1"/>
    <col min="5" max="5" width="9" customWidth="1"/>
    <col min="6" max="6" width="10.59765625" customWidth="1"/>
    <col min="7" max="7" width="11.59765625" customWidth="1"/>
    <col min="8" max="8" width="11.3984375" customWidth="1"/>
  </cols>
  <sheetData>
    <row r="2" spans="2:8" x14ac:dyDescent="0.3">
      <c r="B2" s="50" t="s">
        <v>0</v>
      </c>
      <c r="C2" s="50"/>
      <c r="D2" s="50"/>
      <c r="E2" s="50"/>
      <c r="F2" s="50"/>
      <c r="G2" s="50"/>
      <c r="H2" s="50"/>
    </row>
    <row r="3" spans="2:8" x14ac:dyDescent="0.3">
      <c r="B3" s="50" t="s">
        <v>55</v>
      </c>
      <c r="C3" s="50"/>
      <c r="D3" s="50"/>
      <c r="E3" s="50"/>
      <c r="F3" s="50"/>
      <c r="G3" s="50"/>
      <c r="H3" s="50"/>
    </row>
    <row r="4" spans="2:8" x14ac:dyDescent="0.3">
      <c r="B4" s="50" t="s">
        <v>1</v>
      </c>
      <c r="C4" s="50"/>
      <c r="D4" s="50"/>
      <c r="E4" s="50"/>
      <c r="F4" s="50"/>
      <c r="G4" s="50"/>
      <c r="H4" s="50"/>
    </row>
    <row r="5" spans="2:8" ht="16.2" thickBot="1" x14ac:dyDescent="0.35">
      <c r="B5" s="1"/>
    </row>
    <row r="6" spans="2:8" x14ac:dyDescent="0.3">
      <c r="B6" s="47" t="s">
        <v>2</v>
      </c>
      <c r="C6" s="2" t="s">
        <v>3</v>
      </c>
      <c r="D6" s="2" t="s">
        <v>5</v>
      </c>
      <c r="E6" s="2" t="s">
        <v>7</v>
      </c>
      <c r="F6" s="2" t="s">
        <v>7</v>
      </c>
      <c r="G6" s="2" t="s">
        <v>7</v>
      </c>
      <c r="H6" s="2" t="s">
        <v>7</v>
      </c>
    </row>
    <row r="7" spans="2:8" ht="26.4" x14ac:dyDescent="0.3">
      <c r="B7" s="48"/>
      <c r="C7" s="3" t="s">
        <v>4</v>
      </c>
      <c r="D7" s="3" t="s">
        <v>56</v>
      </c>
      <c r="E7" s="3" t="s">
        <v>8</v>
      </c>
      <c r="F7" s="3" t="s">
        <v>8</v>
      </c>
      <c r="G7" s="3" t="s">
        <v>8</v>
      </c>
      <c r="H7" s="3" t="s">
        <v>8</v>
      </c>
    </row>
    <row r="8" spans="2:8" ht="27" thickBot="1" x14ac:dyDescent="0.35">
      <c r="B8" s="49"/>
      <c r="C8" s="4"/>
      <c r="D8" s="4"/>
      <c r="E8" s="5" t="s">
        <v>9</v>
      </c>
      <c r="F8" s="5" t="s">
        <v>10</v>
      </c>
      <c r="G8" s="5" t="s">
        <v>11</v>
      </c>
      <c r="H8" s="5" t="s">
        <v>12</v>
      </c>
    </row>
    <row r="9" spans="2:8" ht="79.8" thickBot="1" x14ac:dyDescent="0.35">
      <c r="B9" s="6" t="s">
        <v>27</v>
      </c>
      <c r="C9" s="17">
        <f t="shared" ref="C9:H9" si="0">C10+C11</f>
        <v>3725013</v>
      </c>
      <c r="D9" s="17">
        <f t="shared" si="0"/>
        <v>3707323</v>
      </c>
      <c r="E9" s="17">
        <f t="shared" si="0"/>
        <v>884803</v>
      </c>
      <c r="F9" s="17">
        <f t="shared" si="0"/>
        <v>2138078</v>
      </c>
      <c r="G9" s="17">
        <f t="shared" si="0"/>
        <v>2258370</v>
      </c>
      <c r="H9" s="17">
        <f t="shared" si="0"/>
        <v>4217074</v>
      </c>
    </row>
    <row r="10" spans="2:8" ht="66.599999999999994" thickBot="1" x14ac:dyDescent="0.35">
      <c r="B10" s="7" t="s">
        <v>28</v>
      </c>
      <c r="C10" s="18">
        <f>прог.!B21</f>
        <v>3226874</v>
      </c>
      <c r="D10" s="18">
        <f>прог.!C21</f>
        <v>3401326</v>
      </c>
      <c r="E10" s="18">
        <f>прог.!D21</f>
        <v>821156</v>
      </c>
      <c r="F10" s="18">
        <f>прог.!E21</f>
        <v>2019900</v>
      </c>
      <c r="G10" s="18">
        <f>прог.!F21</f>
        <v>2080384</v>
      </c>
      <c r="H10" s="18">
        <f>прог.!G21</f>
        <v>3907158</v>
      </c>
    </row>
    <row r="11" spans="2:8" ht="40.200000000000003" thickBot="1" x14ac:dyDescent="0.35">
      <c r="B11" s="7" t="s">
        <v>29</v>
      </c>
      <c r="C11" s="18">
        <f>прог.!B40</f>
        <v>498139</v>
      </c>
      <c r="D11" s="18">
        <f>прог.!C40</f>
        <v>305997</v>
      </c>
      <c r="E11" s="18">
        <f>прог.!D40</f>
        <v>63647</v>
      </c>
      <c r="F11" s="18">
        <f>прог.!E40</f>
        <v>118178</v>
      </c>
      <c r="G11" s="18">
        <f>прог.!F40</f>
        <v>177986</v>
      </c>
      <c r="H11" s="18">
        <f>прог.!G40</f>
        <v>309916</v>
      </c>
    </row>
    <row r="12" spans="2:8" ht="16.2" thickBot="1" x14ac:dyDescent="0.35">
      <c r="B12" s="8"/>
      <c r="C12" s="18"/>
      <c r="D12" s="18"/>
      <c r="E12" s="18"/>
      <c r="F12" s="18"/>
      <c r="G12" s="18"/>
      <c r="H12" s="18"/>
    </row>
    <row r="13" spans="2:8" ht="53.4" thickBot="1" x14ac:dyDescent="0.35">
      <c r="B13" s="6" t="s">
        <v>30</v>
      </c>
      <c r="C13" s="17">
        <f t="shared" ref="C13:H13" si="1">C14+C15</f>
        <v>200340897</v>
      </c>
      <c r="D13" s="17">
        <f t="shared" si="1"/>
        <v>425497440</v>
      </c>
      <c r="E13" s="17">
        <f t="shared" si="1"/>
        <v>81696347</v>
      </c>
      <c r="F13" s="17">
        <f t="shared" si="1"/>
        <v>188300143</v>
      </c>
      <c r="G13" s="17">
        <f t="shared" si="1"/>
        <v>264786744</v>
      </c>
      <c r="H13" s="17">
        <f t="shared" si="1"/>
        <v>424181888</v>
      </c>
    </row>
    <row r="14" spans="2:8" ht="27" thickBot="1" x14ac:dyDescent="0.35">
      <c r="B14" s="7" t="s">
        <v>31</v>
      </c>
      <c r="C14" s="18">
        <f>прог.!B63</f>
        <v>193529374</v>
      </c>
      <c r="D14" s="18">
        <f>прог.!C63</f>
        <v>404859101</v>
      </c>
      <c r="E14" s="18">
        <f>прог.!D63</f>
        <v>80687597</v>
      </c>
      <c r="F14" s="18">
        <f>прог.!E63</f>
        <v>181366902</v>
      </c>
      <c r="G14" s="18">
        <f>прог.!F63</f>
        <v>256651877</v>
      </c>
      <c r="H14" s="18">
        <f>прог.!G63</f>
        <v>403758646</v>
      </c>
    </row>
    <row r="15" spans="2:8" ht="27" thickBot="1" x14ac:dyDescent="0.35">
      <c r="B15" s="7" t="s">
        <v>32</v>
      </c>
      <c r="C15" s="18">
        <f>прог.!B84</f>
        <v>6811523</v>
      </c>
      <c r="D15" s="18">
        <f>прог.!C84</f>
        <v>20638339</v>
      </c>
      <c r="E15" s="18">
        <f>прог.!D84</f>
        <v>1008750</v>
      </c>
      <c r="F15" s="18">
        <f>прог.!E84</f>
        <v>6933241</v>
      </c>
      <c r="G15" s="18">
        <f>прог.!F84</f>
        <v>8134867</v>
      </c>
      <c r="H15" s="18">
        <f>прог.!G84</f>
        <v>20423242</v>
      </c>
    </row>
    <row r="16" spans="2:8" ht="16.2" thickBot="1" x14ac:dyDescent="0.35">
      <c r="B16" s="8"/>
      <c r="C16" s="18"/>
      <c r="D16" s="18"/>
      <c r="E16" s="18"/>
      <c r="F16" s="18"/>
      <c r="G16" s="18"/>
      <c r="H16" s="18"/>
    </row>
    <row r="17" spans="2:8" ht="16.2" thickBot="1" x14ac:dyDescent="0.35">
      <c r="B17" s="6" t="s">
        <v>33</v>
      </c>
      <c r="C17" s="17">
        <f t="shared" ref="C17:H17" si="2">C18+C19</f>
        <v>2633701</v>
      </c>
      <c r="D17" s="17">
        <f t="shared" si="2"/>
        <v>4805903</v>
      </c>
      <c r="E17" s="17">
        <f t="shared" si="2"/>
        <v>813738</v>
      </c>
      <c r="F17" s="17">
        <f t="shared" si="2"/>
        <v>1966524</v>
      </c>
      <c r="G17" s="17">
        <f t="shared" si="2"/>
        <v>3080090</v>
      </c>
      <c r="H17" s="17">
        <f t="shared" si="2"/>
        <v>4844267</v>
      </c>
    </row>
    <row r="18" spans="2:8" ht="66.599999999999994" thickBot="1" x14ac:dyDescent="0.35">
      <c r="B18" s="15" t="s">
        <v>34</v>
      </c>
      <c r="C18" s="18">
        <f>прог.!B104</f>
        <v>705178</v>
      </c>
      <c r="D18" s="18">
        <f>прог.!C104</f>
        <v>1033740</v>
      </c>
      <c r="E18" s="18">
        <f>прог.!D104</f>
        <v>208765</v>
      </c>
      <c r="F18" s="18">
        <f>прог.!E104</f>
        <v>427621</v>
      </c>
      <c r="G18" s="18">
        <f>прог.!F104</f>
        <v>693272</v>
      </c>
      <c r="H18" s="18">
        <f>прог.!G104</f>
        <v>1046012</v>
      </c>
    </row>
    <row r="19" spans="2:8" ht="27" thickBot="1" x14ac:dyDescent="0.35">
      <c r="B19" s="7" t="s">
        <v>35</v>
      </c>
      <c r="C19" s="18">
        <f>прог.!B124</f>
        <v>1928523</v>
      </c>
      <c r="D19" s="18">
        <f>прог.!C124</f>
        <v>3772163</v>
      </c>
      <c r="E19" s="18">
        <f>прог.!D124</f>
        <v>604973</v>
      </c>
      <c r="F19" s="18">
        <f>прог.!E124</f>
        <v>1538903</v>
      </c>
      <c r="G19" s="18">
        <f>прог.!F124</f>
        <v>2386818</v>
      </c>
      <c r="H19" s="18">
        <f>прог.!G124</f>
        <v>3798255</v>
      </c>
    </row>
    <row r="20" spans="2:8" ht="16.2" thickBot="1" x14ac:dyDescent="0.35">
      <c r="B20" s="6"/>
      <c r="C20" s="18"/>
      <c r="D20" s="18"/>
      <c r="E20" s="18"/>
      <c r="F20" s="18"/>
      <c r="G20" s="18"/>
      <c r="H20" s="18"/>
    </row>
    <row r="21" spans="2:8" ht="16.2" thickBot="1" x14ac:dyDescent="0.35">
      <c r="B21" s="6" t="s">
        <v>13</v>
      </c>
      <c r="C21" s="17">
        <f>прог.!B144</f>
        <v>4683589</v>
      </c>
      <c r="D21" s="17">
        <f>прог.!C144</f>
        <v>6915612</v>
      </c>
      <c r="E21" s="17">
        <f>прог.!D144</f>
        <v>630707</v>
      </c>
      <c r="F21" s="17">
        <f>прог.!E144</f>
        <v>2349997</v>
      </c>
      <c r="G21" s="17">
        <f>прог.!F144</f>
        <v>4431634</v>
      </c>
      <c r="H21" s="17">
        <f>прог.!G144</f>
        <v>5823896</v>
      </c>
    </row>
    <row r="22" spans="2:8" ht="16.2" thickBot="1" x14ac:dyDescent="0.35">
      <c r="B22" s="6" t="s">
        <v>14</v>
      </c>
      <c r="C22" s="17">
        <f>C9+C13+C17+C21</f>
        <v>211383200</v>
      </c>
      <c r="D22" s="17">
        <f t="shared" ref="D22:H22" si="3">D9+D13+D17+D21</f>
        <v>440926278</v>
      </c>
      <c r="E22" s="17">
        <f t="shared" si="3"/>
        <v>84025595</v>
      </c>
      <c r="F22" s="17">
        <f t="shared" si="3"/>
        <v>194754742</v>
      </c>
      <c r="G22" s="17">
        <f t="shared" si="3"/>
        <v>274556838</v>
      </c>
      <c r="H22" s="17">
        <f t="shared" si="3"/>
        <v>439067125</v>
      </c>
    </row>
  </sheetData>
  <mergeCells count="4">
    <mergeCell ref="B6:B8"/>
    <mergeCell ref="B2:H2"/>
    <mergeCell ref="B3:H3"/>
    <mergeCell ref="B4:H4"/>
  </mergeCells>
  <pageMargins left="0.7" right="0.7" top="0.11" bottom="0.16" header="0.11" footer="0.1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46"/>
  <sheetViews>
    <sheetView tabSelected="1" topLeftCell="A128" workbookViewId="0">
      <selection activeCell="C148" sqref="C148"/>
    </sheetView>
  </sheetViews>
  <sheetFormatPr defaultRowHeight="15.6" x14ac:dyDescent="0.3"/>
  <cols>
    <col min="1" max="1" width="36.19921875" customWidth="1"/>
    <col min="2" max="2" width="10.19921875" bestFit="1" customWidth="1"/>
    <col min="3" max="3" width="10.19921875" customWidth="1"/>
    <col min="5" max="5" width="9.8984375" customWidth="1"/>
    <col min="6" max="6" width="11" customWidth="1"/>
    <col min="7" max="7" width="9.796875" bestFit="1" customWidth="1"/>
  </cols>
  <sheetData>
    <row r="4" spans="1:7" x14ac:dyDescent="0.3">
      <c r="A4" s="50" t="s">
        <v>15</v>
      </c>
      <c r="B4" s="50"/>
      <c r="C4" s="50"/>
      <c r="D4" s="50"/>
      <c r="E4" s="50"/>
      <c r="F4" s="50"/>
      <c r="G4" s="50"/>
    </row>
    <row r="5" spans="1:7" x14ac:dyDescent="0.3">
      <c r="A5" s="50" t="s">
        <v>55</v>
      </c>
      <c r="B5" s="50"/>
      <c r="C5" s="50"/>
      <c r="D5" s="50"/>
      <c r="E5" s="50"/>
      <c r="F5" s="50"/>
      <c r="G5" s="50"/>
    </row>
    <row r="6" spans="1:7" ht="16.2" thickBot="1" x14ac:dyDescent="0.35">
      <c r="A6" s="50" t="s">
        <v>1</v>
      </c>
      <c r="B6" s="50"/>
      <c r="C6" s="50"/>
      <c r="D6" s="50"/>
      <c r="E6" s="50"/>
      <c r="F6" s="50"/>
      <c r="G6" s="50"/>
    </row>
    <row r="7" spans="1:7" ht="32.25" customHeight="1" thickBot="1" x14ac:dyDescent="0.35">
      <c r="A7" s="51" t="s">
        <v>37</v>
      </c>
      <c r="B7" s="52"/>
      <c r="C7" s="52"/>
      <c r="D7" s="52"/>
      <c r="E7" s="52"/>
      <c r="F7" s="52"/>
      <c r="G7" s="53"/>
    </row>
    <row r="8" spans="1:7" x14ac:dyDescent="0.3">
      <c r="A8" s="10" t="s">
        <v>16</v>
      </c>
      <c r="B8" s="3" t="s">
        <v>3</v>
      </c>
      <c r="C8" s="3" t="s">
        <v>5</v>
      </c>
      <c r="D8" s="3" t="s">
        <v>7</v>
      </c>
      <c r="E8" s="3" t="s">
        <v>7</v>
      </c>
      <c r="F8" s="3" t="s">
        <v>7</v>
      </c>
      <c r="G8" s="3" t="s">
        <v>7</v>
      </c>
    </row>
    <row r="9" spans="1:7" ht="26.4" x14ac:dyDescent="0.3">
      <c r="A9" s="10" t="s">
        <v>17</v>
      </c>
      <c r="B9" s="3" t="s">
        <v>4</v>
      </c>
      <c r="C9" s="3" t="s">
        <v>6</v>
      </c>
      <c r="D9" s="3" t="s">
        <v>8</v>
      </c>
      <c r="E9" s="3" t="s">
        <v>8</v>
      </c>
      <c r="F9" s="3" t="s">
        <v>8</v>
      </c>
      <c r="G9" s="3" t="s">
        <v>8</v>
      </c>
    </row>
    <row r="10" spans="1:7" ht="40.200000000000003" thickBot="1" x14ac:dyDescent="0.35">
      <c r="A10" s="9"/>
      <c r="B10" s="4"/>
      <c r="C10" s="4"/>
      <c r="D10" s="5" t="s">
        <v>9</v>
      </c>
      <c r="E10" s="5" t="s">
        <v>10</v>
      </c>
      <c r="F10" s="5" t="s">
        <v>11</v>
      </c>
      <c r="G10" s="5" t="s">
        <v>12</v>
      </c>
    </row>
    <row r="11" spans="1:7" ht="16.2" thickBot="1" x14ac:dyDescent="0.35">
      <c r="A11" s="11" t="s">
        <v>18</v>
      </c>
      <c r="B11" s="17">
        <f t="shared" ref="B11:G11" si="0">B13+B14+B15</f>
        <v>2823278</v>
      </c>
      <c r="C11" s="17">
        <f t="shared" si="0"/>
        <v>2997730</v>
      </c>
      <c r="D11" s="17">
        <f t="shared" si="0"/>
        <v>825065</v>
      </c>
      <c r="E11" s="17">
        <f t="shared" si="0"/>
        <v>2019900</v>
      </c>
      <c r="F11" s="17">
        <f>F13+F14+F15</f>
        <v>2064004</v>
      </c>
      <c r="G11" s="17">
        <f t="shared" si="0"/>
        <v>3503758</v>
      </c>
    </row>
    <row r="12" spans="1:7" ht="16.2" thickBot="1" x14ac:dyDescent="0.35">
      <c r="A12" s="8" t="s">
        <v>19</v>
      </c>
      <c r="B12" s="18"/>
      <c r="C12" s="18"/>
      <c r="D12" s="18"/>
      <c r="E12" s="18"/>
      <c r="F12" s="18"/>
      <c r="G12" s="18"/>
    </row>
    <row r="13" spans="1:7" ht="16.2" thickBot="1" x14ac:dyDescent="0.35">
      <c r="A13" s="12" t="s">
        <v>20</v>
      </c>
      <c r="B13" s="18">
        <v>1994478</v>
      </c>
      <c r="C13" s="18">
        <v>2059932</v>
      </c>
      <c r="D13" s="18">
        <v>721733</v>
      </c>
      <c r="E13" s="18">
        <v>1433698</v>
      </c>
      <c r="F13" s="35">
        <v>1952618</v>
      </c>
      <c r="G13" s="18">
        <v>2459166</v>
      </c>
    </row>
    <row r="14" spans="1:7" ht="16.2" thickBot="1" x14ac:dyDescent="0.35">
      <c r="A14" s="12" t="s">
        <v>21</v>
      </c>
      <c r="B14" s="18">
        <v>828800</v>
      </c>
      <c r="C14" s="18">
        <v>937798</v>
      </c>
      <c r="D14" s="18">
        <f>99354+3978</f>
        <v>103332</v>
      </c>
      <c r="E14" s="18">
        <v>586202</v>
      </c>
      <c r="F14" s="35">
        <f>107623+3763</f>
        <v>111386</v>
      </c>
      <c r="G14" s="18">
        <v>1044592</v>
      </c>
    </row>
    <row r="15" spans="1:7" ht="16.2" thickBot="1" x14ac:dyDescent="0.35">
      <c r="A15" s="12" t="s">
        <v>22</v>
      </c>
      <c r="B15" s="18"/>
      <c r="C15" s="18"/>
      <c r="D15" s="18"/>
      <c r="E15" s="18"/>
      <c r="F15" s="18"/>
      <c r="G15" s="18"/>
    </row>
    <row r="16" spans="1:7" ht="16.2" thickBot="1" x14ac:dyDescent="0.35">
      <c r="A16" s="8"/>
      <c r="B16" s="18"/>
      <c r="C16" s="18"/>
      <c r="D16" s="18"/>
      <c r="E16" s="18"/>
      <c r="F16" s="18"/>
      <c r="G16" s="18"/>
    </row>
    <row r="17" spans="1:7" ht="27" thickBot="1" x14ac:dyDescent="0.35">
      <c r="A17" s="11" t="s">
        <v>23</v>
      </c>
      <c r="B17" s="17">
        <f>SUM(B19)</f>
        <v>403596</v>
      </c>
      <c r="C17" s="17">
        <f t="shared" ref="C17:G17" si="1">SUM(C19)</f>
        <v>403596</v>
      </c>
      <c r="D17" s="17">
        <f>SUM(D19)-3909</f>
        <v>-3909</v>
      </c>
      <c r="E17" s="17">
        <f t="shared" si="1"/>
        <v>0</v>
      </c>
      <c r="F17" s="17">
        <f t="shared" si="1"/>
        <v>16380</v>
      </c>
      <c r="G17" s="17">
        <f t="shared" si="1"/>
        <v>403400</v>
      </c>
    </row>
    <row r="18" spans="1:7" x14ac:dyDescent="0.3">
      <c r="A18" s="24" t="s">
        <v>19</v>
      </c>
      <c r="B18" s="21"/>
      <c r="C18" s="21"/>
      <c r="D18" s="21"/>
      <c r="E18" s="21"/>
      <c r="F18" s="21"/>
      <c r="G18" s="21"/>
    </row>
    <row r="19" spans="1:7" ht="27" thickBot="1" x14ac:dyDescent="0.35">
      <c r="A19" s="20" t="s">
        <v>45</v>
      </c>
      <c r="B19" s="18">
        <v>403596</v>
      </c>
      <c r="C19" s="18">
        <v>403596</v>
      </c>
      <c r="D19" s="18"/>
      <c r="E19" s="18"/>
      <c r="F19" s="18">
        <v>16380</v>
      </c>
      <c r="G19" s="18">
        <v>403400</v>
      </c>
    </row>
    <row r="20" spans="1:7" ht="16.2" thickBot="1" x14ac:dyDescent="0.35">
      <c r="A20" s="8"/>
      <c r="B20" s="18"/>
      <c r="C20" s="18"/>
      <c r="D20" s="18"/>
      <c r="E20" s="18"/>
      <c r="F20" s="18"/>
      <c r="G20" s="18"/>
    </row>
    <row r="21" spans="1:7" ht="16.2" thickBot="1" x14ac:dyDescent="0.35">
      <c r="A21" s="11" t="s">
        <v>25</v>
      </c>
      <c r="B21" s="17">
        <f t="shared" ref="B21:G21" si="2">B11+B17</f>
        <v>3226874</v>
      </c>
      <c r="C21" s="17">
        <f t="shared" si="2"/>
        <v>3401326</v>
      </c>
      <c r="D21" s="17">
        <f t="shared" si="2"/>
        <v>821156</v>
      </c>
      <c r="E21" s="17">
        <f t="shared" si="2"/>
        <v>2019900</v>
      </c>
      <c r="F21" s="17">
        <f t="shared" si="2"/>
        <v>2080384</v>
      </c>
      <c r="G21" s="17">
        <f t="shared" si="2"/>
        <v>3907158</v>
      </c>
    </row>
    <row r="22" spans="1:7" ht="16.2" thickBot="1" x14ac:dyDescent="0.35">
      <c r="A22" s="8"/>
      <c r="B22" s="18"/>
      <c r="C22" s="18"/>
      <c r="D22" s="18"/>
      <c r="E22" s="18"/>
      <c r="F22" s="18"/>
      <c r="G22" s="18"/>
    </row>
    <row r="23" spans="1:7" ht="16.2" thickBot="1" x14ac:dyDescent="0.35">
      <c r="A23" s="8" t="s">
        <v>26</v>
      </c>
      <c r="B23" s="19">
        <v>252</v>
      </c>
      <c r="C23" s="19">
        <v>252</v>
      </c>
      <c r="D23" s="19">
        <v>261</v>
      </c>
      <c r="E23" s="19">
        <v>245</v>
      </c>
      <c r="F23" s="19">
        <v>248</v>
      </c>
      <c r="G23" s="19">
        <v>248</v>
      </c>
    </row>
    <row r="24" spans="1:7" x14ac:dyDescent="0.3">
      <c r="A24" s="13"/>
    </row>
    <row r="25" spans="1:7" ht="16.2" thickBot="1" x14ac:dyDescent="0.35"/>
    <row r="26" spans="1:7" ht="32.25" customHeight="1" thickBot="1" x14ac:dyDescent="0.35">
      <c r="A26" s="51" t="s">
        <v>38</v>
      </c>
      <c r="B26" s="52"/>
      <c r="C26" s="52"/>
      <c r="D26" s="52"/>
      <c r="E26" s="52"/>
      <c r="F26" s="52"/>
      <c r="G26" s="53"/>
    </row>
    <row r="27" spans="1:7" x14ac:dyDescent="0.3">
      <c r="A27" s="10" t="s">
        <v>16</v>
      </c>
      <c r="B27" s="3" t="s">
        <v>3</v>
      </c>
      <c r="C27" s="3" t="s">
        <v>5</v>
      </c>
      <c r="D27" s="3" t="s">
        <v>7</v>
      </c>
      <c r="E27" s="3" t="s">
        <v>7</v>
      </c>
      <c r="F27" s="3" t="s">
        <v>7</v>
      </c>
      <c r="G27" s="3" t="s">
        <v>7</v>
      </c>
    </row>
    <row r="28" spans="1:7" ht="26.4" x14ac:dyDescent="0.3">
      <c r="A28" s="10" t="s">
        <v>17</v>
      </c>
      <c r="B28" s="3" t="s">
        <v>4</v>
      </c>
      <c r="C28" s="3" t="s">
        <v>6</v>
      </c>
      <c r="D28" s="3" t="s">
        <v>8</v>
      </c>
      <c r="E28" s="3" t="s">
        <v>8</v>
      </c>
      <c r="F28" s="3" t="s">
        <v>8</v>
      </c>
      <c r="G28" s="3" t="s">
        <v>8</v>
      </c>
    </row>
    <row r="29" spans="1:7" ht="40.200000000000003" thickBot="1" x14ac:dyDescent="0.35">
      <c r="A29" s="9"/>
      <c r="B29" s="4"/>
      <c r="C29" s="4"/>
      <c r="D29" s="5" t="s">
        <v>9</v>
      </c>
      <c r="E29" s="5" t="s">
        <v>10</v>
      </c>
      <c r="F29" s="5" t="s">
        <v>11</v>
      </c>
      <c r="G29" s="5" t="s">
        <v>12</v>
      </c>
    </row>
    <row r="30" spans="1:7" ht="16.2" thickBot="1" x14ac:dyDescent="0.35">
      <c r="A30" s="11" t="s">
        <v>18</v>
      </c>
      <c r="B30" s="17">
        <f>B32+B33+B34</f>
        <v>218139</v>
      </c>
      <c r="C30" s="17">
        <f t="shared" ref="C30:G30" si="3">C32+C33+C34</f>
        <v>252271</v>
      </c>
      <c r="D30" s="17">
        <f t="shared" si="3"/>
        <v>60784</v>
      </c>
      <c r="E30" s="17">
        <f t="shared" si="3"/>
        <v>115315</v>
      </c>
      <c r="F30" s="17">
        <f t="shared" si="3"/>
        <v>172259</v>
      </c>
      <c r="G30" s="17">
        <f t="shared" si="3"/>
        <v>256387</v>
      </c>
    </row>
    <row r="31" spans="1:7" ht="16.2" thickBot="1" x14ac:dyDescent="0.35">
      <c r="A31" s="8" t="s">
        <v>19</v>
      </c>
      <c r="B31" s="18"/>
      <c r="C31" s="18"/>
      <c r="D31" s="18"/>
      <c r="E31" s="18"/>
      <c r="F31" s="18"/>
      <c r="G31" s="18"/>
    </row>
    <row r="32" spans="1:7" ht="16.2" thickBot="1" x14ac:dyDescent="0.35">
      <c r="A32" s="12" t="s">
        <v>20</v>
      </c>
      <c r="B32" s="18">
        <v>210019</v>
      </c>
      <c r="C32" s="18">
        <v>252271</v>
      </c>
      <c r="D32" s="18">
        <v>60762</v>
      </c>
      <c r="E32" s="18">
        <v>115293</v>
      </c>
      <c r="F32" s="18">
        <v>172237</v>
      </c>
      <c r="G32" s="18">
        <v>256387</v>
      </c>
    </row>
    <row r="33" spans="1:7" ht="16.2" thickBot="1" x14ac:dyDescent="0.35">
      <c r="A33" s="12" t="s">
        <v>21</v>
      </c>
      <c r="B33" s="18">
        <v>8120</v>
      </c>
      <c r="C33" s="18">
        <v>0</v>
      </c>
      <c r="D33" s="18">
        <v>22</v>
      </c>
      <c r="E33" s="18">
        <v>22</v>
      </c>
      <c r="F33" s="18">
        <v>22</v>
      </c>
      <c r="G33" s="18"/>
    </row>
    <row r="34" spans="1:7" ht="16.2" thickBot="1" x14ac:dyDescent="0.35">
      <c r="A34" s="12" t="s">
        <v>22</v>
      </c>
      <c r="B34" s="18"/>
      <c r="C34" s="18"/>
      <c r="D34" s="18"/>
      <c r="E34" s="18"/>
      <c r="F34" s="18"/>
      <c r="G34" s="18"/>
    </row>
    <row r="35" spans="1:7" ht="16.2" thickBot="1" x14ac:dyDescent="0.35">
      <c r="A35" s="8"/>
      <c r="B35" s="18"/>
      <c r="C35" s="18"/>
      <c r="D35" s="18"/>
      <c r="E35" s="18"/>
      <c r="F35" s="18"/>
      <c r="G35" s="18"/>
    </row>
    <row r="36" spans="1:7" ht="27" thickBot="1" x14ac:dyDescent="0.35">
      <c r="A36" s="11" t="s">
        <v>23</v>
      </c>
      <c r="B36" s="17">
        <f>SUM(B38:B39)</f>
        <v>280000</v>
      </c>
      <c r="C36" s="17">
        <f>SUM(C38:C39)+5726</f>
        <v>53726</v>
      </c>
      <c r="D36" s="17">
        <f>SUM(D38:D39)+2863</f>
        <v>2863</v>
      </c>
      <c r="E36" s="17">
        <f>SUM(E38:E39)+2863</f>
        <v>2863</v>
      </c>
      <c r="F36" s="17">
        <f>SUM(F38:F39)+5727</f>
        <v>5727</v>
      </c>
      <c r="G36" s="17">
        <f>SUM(G38:G39)+5727</f>
        <v>53529</v>
      </c>
    </row>
    <row r="37" spans="1:7" ht="16.2" thickBot="1" x14ac:dyDescent="0.35">
      <c r="A37" s="8" t="s">
        <v>19</v>
      </c>
      <c r="B37" s="18"/>
      <c r="C37" s="18"/>
      <c r="D37" s="18"/>
      <c r="E37" s="18"/>
      <c r="F37" s="18"/>
      <c r="G37" s="18"/>
    </row>
    <row r="38" spans="1:7" ht="66" x14ac:dyDescent="0.3">
      <c r="A38" s="23" t="s">
        <v>43</v>
      </c>
      <c r="B38" s="22">
        <v>180000</v>
      </c>
      <c r="C38" s="22">
        <v>48000</v>
      </c>
      <c r="D38" s="22"/>
      <c r="E38" s="22"/>
      <c r="F38" s="22"/>
      <c r="G38" s="22">
        <v>47802</v>
      </c>
    </row>
    <row r="39" spans="1:7" ht="27.75" customHeight="1" x14ac:dyDescent="0.3">
      <c r="A39" s="26" t="s">
        <v>44</v>
      </c>
      <c r="B39" s="25">
        <v>100000</v>
      </c>
      <c r="C39" s="25"/>
      <c r="D39" s="25"/>
      <c r="E39" s="25"/>
      <c r="F39" s="25"/>
      <c r="G39" s="25"/>
    </row>
    <row r="40" spans="1:7" ht="16.2" thickBot="1" x14ac:dyDescent="0.35">
      <c r="A40" s="11" t="s">
        <v>25</v>
      </c>
      <c r="B40" s="17">
        <f t="shared" ref="B40:G40" si="4">B30+B36</f>
        <v>498139</v>
      </c>
      <c r="C40" s="17">
        <f t="shared" si="4"/>
        <v>305997</v>
      </c>
      <c r="D40" s="17">
        <f t="shared" si="4"/>
        <v>63647</v>
      </c>
      <c r="E40" s="17">
        <f t="shared" si="4"/>
        <v>118178</v>
      </c>
      <c r="F40" s="17">
        <f t="shared" si="4"/>
        <v>177986</v>
      </c>
      <c r="G40" s="17">
        <f t="shared" si="4"/>
        <v>309916</v>
      </c>
    </row>
    <row r="41" spans="1:7" ht="16.2" thickBot="1" x14ac:dyDescent="0.35">
      <c r="A41" s="8"/>
      <c r="B41" s="18"/>
      <c r="C41" s="18"/>
      <c r="D41" s="18"/>
      <c r="E41" s="18"/>
      <c r="F41" s="18"/>
      <c r="G41" s="18"/>
    </row>
    <row r="42" spans="1:7" ht="16.2" thickBot="1" x14ac:dyDescent="0.35">
      <c r="A42" s="8" t="s">
        <v>26</v>
      </c>
      <c r="B42" s="19">
        <v>11</v>
      </c>
      <c r="C42" s="19">
        <v>15</v>
      </c>
      <c r="D42" s="19">
        <v>10</v>
      </c>
      <c r="E42" s="19">
        <v>9</v>
      </c>
      <c r="F42" s="19">
        <v>9</v>
      </c>
      <c r="G42" s="19">
        <v>9</v>
      </c>
    </row>
    <row r="43" spans="1:7" x14ac:dyDescent="0.3">
      <c r="A43" s="13"/>
    </row>
    <row r="44" spans="1:7" ht="16.2" thickBot="1" x14ac:dyDescent="0.35"/>
    <row r="45" spans="1:7" ht="16.2" thickBot="1" x14ac:dyDescent="0.35">
      <c r="A45" s="54" t="s">
        <v>39</v>
      </c>
      <c r="B45" s="55"/>
      <c r="C45" s="55"/>
      <c r="D45" s="55"/>
      <c r="E45" s="55"/>
      <c r="F45" s="55"/>
      <c r="G45" s="56"/>
    </row>
    <row r="46" spans="1:7" x14ac:dyDescent="0.3">
      <c r="A46" s="27" t="s">
        <v>16</v>
      </c>
      <c r="B46" s="28" t="s">
        <v>3</v>
      </c>
      <c r="C46" s="28" t="s">
        <v>5</v>
      </c>
      <c r="D46" s="28" t="s">
        <v>7</v>
      </c>
      <c r="E46" s="28" t="s">
        <v>7</v>
      </c>
      <c r="F46" s="28" t="s">
        <v>7</v>
      </c>
      <c r="G46" s="28" t="s">
        <v>7</v>
      </c>
    </row>
    <row r="47" spans="1:7" ht="26.4" x14ac:dyDescent="0.3">
      <c r="A47" s="27" t="s">
        <v>17</v>
      </c>
      <c r="B47" s="28" t="s">
        <v>4</v>
      </c>
      <c r="C47" s="28" t="s">
        <v>6</v>
      </c>
      <c r="D47" s="28" t="s">
        <v>8</v>
      </c>
      <c r="E47" s="28" t="s">
        <v>8</v>
      </c>
      <c r="F47" s="28" t="s">
        <v>8</v>
      </c>
      <c r="G47" s="28" t="s">
        <v>8</v>
      </c>
    </row>
    <row r="48" spans="1:7" ht="40.200000000000003" thickBot="1" x14ac:dyDescent="0.35">
      <c r="A48" s="29"/>
      <c r="B48" s="30"/>
      <c r="C48" s="30"/>
      <c r="D48" s="31" t="s">
        <v>9</v>
      </c>
      <c r="E48" s="31" t="s">
        <v>10</v>
      </c>
      <c r="F48" s="31" t="s">
        <v>11</v>
      </c>
      <c r="G48" s="31" t="s">
        <v>12</v>
      </c>
    </row>
    <row r="49" spans="1:7" ht="16.2" thickBot="1" x14ac:dyDescent="0.35">
      <c r="A49" s="32" t="s">
        <v>18</v>
      </c>
      <c r="B49" s="33">
        <f t="shared" ref="B49:G49" si="5">B51+B52+B53</f>
        <v>40909232</v>
      </c>
      <c r="C49" s="33">
        <f>C51+C52+C53</f>
        <v>41897044</v>
      </c>
      <c r="D49" s="33">
        <f t="shared" si="5"/>
        <v>12956647</v>
      </c>
      <c r="E49" s="33">
        <f t="shared" si="5"/>
        <v>21102362</v>
      </c>
      <c r="F49" s="33">
        <f>F51+F52+F53</f>
        <v>29350363</v>
      </c>
      <c r="G49" s="33">
        <f t="shared" si="5"/>
        <v>44014313</v>
      </c>
    </row>
    <row r="50" spans="1:7" ht="16.2" thickBot="1" x14ac:dyDescent="0.35">
      <c r="A50" s="34" t="s">
        <v>19</v>
      </c>
      <c r="B50" s="35"/>
      <c r="C50" s="35"/>
      <c r="D50" s="35"/>
      <c r="E50" s="35"/>
      <c r="F50" s="35"/>
      <c r="G50" s="35"/>
    </row>
    <row r="51" spans="1:7" ht="16.2" thickBot="1" x14ac:dyDescent="0.35">
      <c r="A51" s="36" t="s">
        <v>20</v>
      </c>
      <c r="B51" s="35">
        <v>21202706</v>
      </c>
      <c r="C51" s="35">
        <v>20843518</v>
      </c>
      <c r="D51" s="35">
        <f>21996+5286705</f>
        <v>5308701</v>
      </c>
      <c r="E51" s="35">
        <v>10218549</v>
      </c>
      <c r="F51" s="35">
        <f>70343+15130774</f>
        <v>15201117</v>
      </c>
      <c r="G51" s="35">
        <v>20679565</v>
      </c>
    </row>
    <row r="52" spans="1:7" ht="16.2" thickBot="1" x14ac:dyDescent="0.35">
      <c r="A52" s="36" t="s">
        <v>21</v>
      </c>
      <c r="B52" s="35">
        <v>18146526</v>
      </c>
      <c r="C52" s="35">
        <v>19677526</v>
      </c>
      <c r="D52" s="35">
        <f>7616565</f>
        <v>7616565</v>
      </c>
      <c r="E52" s="35">
        <v>10822672</v>
      </c>
      <c r="F52" s="35">
        <f>14076884</f>
        <v>14076884</v>
      </c>
      <c r="G52" s="35">
        <v>22207720</v>
      </c>
    </row>
    <row r="53" spans="1:7" ht="16.2" thickBot="1" x14ac:dyDescent="0.35">
      <c r="A53" s="36" t="s">
        <v>22</v>
      </c>
      <c r="B53" s="35">
        <v>1560000</v>
      </c>
      <c r="C53" s="35">
        <v>1376000</v>
      </c>
      <c r="D53" s="35">
        <v>31381</v>
      </c>
      <c r="E53" s="35">
        <v>61141</v>
      </c>
      <c r="F53" s="35">
        <v>72362</v>
      </c>
      <c r="G53" s="35">
        <v>1127028</v>
      </c>
    </row>
    <row r="54" spans="1:7" ht="16.2" thickBot="1" x14ac:dyDescent="0.35">
      <c r="A54" s="34"/>
      <c r="B54" s="35"/>
      <c r="C54" s="35"/>
      <c r="D54" s="35"/>
      <c r="E54" s="35"/>
      <c r="F54" s="35"/>
      <c r="G54" s="35"/>
    </row>
    <row r="55" spans="1:7" ht="27" thickBot="1" x14ac:dyDescent="0.35">
      <c r="A55" s="32" t="s">
        <v>23</v>
      </c>
      <c r="B55" s="33">
        <f>SUM(B57:B62)</f>
        <v>152620142</v>
      </c>
      <c r="C55" s="33">
        <f>SUM(C57:C62)+25549307</f>
        <v>362962057</v>
      </c>
      <c r="D55" s="33">
        <f>SUM(D57:D62)+7764880</f>
        <v>67730950</v>
      </c>
      <c r="E55" s="33">
        <f>SUM(E57:E62)+12015208+39117</f>
        <v>160264540</v>
      </c>
      <c r="F55" s="33">
        <f>SUM(F57:F62)+20470386+39117</f>
        <v>227301514</v>
      </c>
      <c r="G55" s="33">
        <f>SUM(G57:G62)+21877136</f>
        <v>359744333</v>
      </c>
    </row>
    <row r="56" spans="1:7" ht="16.2" thickBot="1" x14ac:dyDescent="0.35">
      <c r="A56" s="34" t="s">
        <v>19</v>
      </c>
      <c r="B56" s="35"/>
      <c r="C56" s="35"/>
      <c r="D56" s="35"/>
      <c r="E56" s="35"/>
      <c r="F56" s="35"/>
      <c r="G56" s="35"/>
    </row>
    <row r="57" spans="1:7" ht="26.4" x14ac:dyDescent="0.3">
      <c r="A57" s="37" t="s">
        <v>46</v>
      </c>
      <c r="B57" s="38">
        <v>107144757</v>
      </c>
      <c r="C57" s="38">
        <v>184444745</v>
      </c>
      <c r="D57" s="39">
        <v>32510473</v>
      </c>
      <c r="E57" s="39">
        <v>97929527</v>
      </c>
      <c r="F57" s="39">
        <v>133640168</v>
      </c>
      <c r="G57" s="39">
        <v>181281157</v>
      </c>
    </row>
    <row r="58" spans="1:7" ht="26.4" x14ac:dyDescent="0.3">
      <c r="A58" s="37" t="s">
        <v>47</v>
      </c>
      <c r="B58" s="39">
        <v>200000</v>
      </c>
      <c r="C58" s="39">
        <f>200000+5000</f>
        <v>205000</v>
      </c>
      <c r="D58" s="39"/>
      <c r="E58" s="39"/>
      <c r="F58" s="39"/>
      <c r="G58" s="39"/>
    </row>
    <row r="59" spans="1:7" ht="26.4" x14ac:dyDescent="0.3">
      <c r="A59" s="37" t="s">
        <v>48</v>
      </c>
      <c r="B59" s="39">
        <v>20094000</v>
      </c>
      <c r="C59" s="39">
        <v>122732193</v>
      </c>
      <c r="D59" s="39">
        <v>22963365</v>
      </c>
      <c r="E59" s="39">
        <v>38887386</v>
      </c>
      <c r="F59" s="39">
        <v>58400015</v>
      </c>
      <c r="G59" s="39">
        <v>120640284</v>
      </c>
    </row>
    <row r="60" spans="1:7" ht="26.4" x14ac:dyDescent="0.3">
      <c r="A60" s="42" t="s">
        <v>49</v>
      </c>
      <c r="B60" s="39">
        <v>163385</v>
      </c>
      <c r="C60" s="39">
        <f>163385-104000</f>
        <v>59385</v>
      </c>
      <c r="D60" s="39"/>
      <c r="E60" s="39"/>
      <c r="F60" s="39"/>
      <c r="G60" s="39"/>
    </row>
    <row r="61" spans="1:7" x14ac:dyDescent="0.3">
      <c r="A61" s="42" t="s">
        <v>50</v>
      </c>
      <c r="B61" s="39">
        <v>14018000</v>
      </c>
      <c r="C61" s="39">
        <v>26970269</v>
      </c>
      <c r="D61" s="39">
        <v>4195614</v>
      </c>
      <c r="E61" s="39">
        <v>11090932</v>
      </c>
      <c r="F61" s="39">
        <v>14150526</v>
      </c>
      <c r="G61" s="39">
        <v>35139845</v>
      </c>
    </row>
    <row r="62" spans="1:7" ht="26.4" x14ac:dyDescent="0.3">
      <c r="A62" s="42" t="s">
        <v>51</v>
      </c>
      <c r="B62" s="39">
        <v>11000000</v>
      </c>
      <c r="C62" s="39">
        <v>3001158</v>
      </c>
      <c r="D62" s="39">
        <v>296618</v>
      </c>
      <c r="E62" s="39">
        <v>302370</v>
      </c>
      <c r="F62" s="39">
        <v>601302</v>
      </c>
      <c r="G62" s="39">
        <v>805911</v>
      </c>
    </row>
    <row r="63" spans="1:7" ht="16.2" thickBot="1" x14ac:dyDescent="0.35">
      <c r="A63" s="32" t="s">
        <v>25</v>
      </c>
      <c r="B63" s="33">
        <f t="shared" ref="B63:G63" si="6">B49+B55</f>
        <v>193529374</v>
      </c>
      <c r="C63" s="33">
        <f t="shared" si="6"/>
        <v>404859101</v>
      </c>
      <c r="D63" s="33">
        <f t="shared" si="6"/>
        <v>80687597</v>
      </c>
      <c r="E63" s="33">
        <f t="shared" si="6"/>
        <v>181366902</v>
      </c>
      <c r="F63" s="33">
        <f t="shared" si="6"/>
        <v>256651877</v>
      </c>
      <c r="G63" s="33">
        <f t="shared" si="6"/>
        <v>403758646</v>
      </c>
    </row>
    <row r="64" spans="1:7" ht="16.2" thickBot="1" x14ac:dyDescent="0.35">
      <c r="A64" s="34"/>
      <c r="B64" s="35"/>
      <c r="C64" s="35"/>
      <c r="D64" s="35"/>
      <c r="E64" s="35"/>
      <c r="F64" s="35"/>
      <c r="G64" s="35"/>
    </row>
    <row r="65" spans="1:7" ht="16.2" thickBot="1" x14ac:dyDescent="0.35">
      <c r="A65" s="34" t="s">
        <v>26</v>
      </c>
      <c r="B65" s="43">
        <v>1511</v>
      </c>
      <c r="C65" s="43">
        <v>1511</v>
      </c>
      <c r="D65" s="43">
        <v>1492</v>
      </c>
      <c r="E65" s="43">
        <v>1479</v>
      </c>
      <c r="F65" s="43">
        <v>1482</v>
      </c>
      <c r="G65" s="43">
        <v>1464</v>
      </c>
    </row>
    <row r="66" spans="1:7" x14ac:dyDescent="0.3">
      <c r="A66" s="16"/>
      <c r="B66" s="14"/>
      <c r="C66" s="14"/>
      <c r="D66" s="14"/>
      <c r="E66" s="14"/>
      <c r="F66" s="14"/>
      <c r="G66" s="14"/>
    </row>
    <row r="67" spans="1:7" ht="16.2" thickBot="1" x14ac:dyDescent="0.35">
      <c r="A67" s="14"/>
      <c r="B67" s="14"/>
      <c r="C67" s="14"/>
      <c r="D67" s="14"/>
      <c r="E67" s="14"/>
      <c r="F67" s="14"/>
      <c r="G67" s="14"/>
    </row>
    <row r="68" spans="1:7" ht="16.2" thickBot="1" x14ac:dyDescent="0.35">
      <c r="A68" s="54" t="s">
        <v>40</v>
      </c>
      <c r="B68" s="55"/>
      <c r="C68" s="55"/>
      <c r="D68" s="55"/>
      <c r="E68" s="55"/>
      <c r="F68" s="55"/>
      <c r="G68" s="56"/>
    </row>
    <row r="69" spans="1:7" x14ac:dyDescent="0.3">
      <c r="A69" s="27" t="s">
        <v>16</v>
      </c>
      <c r="B69" s="28" t="s">
        <v>3</v>
      </c>
      <c r="C69" s="28" t="s">
        <v>5</v>
      </c>
      <c r="D69" s="28" t="s">
        <v>7</v>
      </c>
      <c r="E69" s="28" t="s">
        <v>7</v>
      </c>
      <c r="F69" s="28" t="s">
        <v>7</v>
      </c>
      <c r="G69" s="28" t="s">
        <v>7</v>
      </c>
    </row>
    <row r="70" spans="1:7" ht="26.4" x14ac:dyDescent="0.3">
      <c r="A70" s="27" t="s">
        <v>17</v>
      </c>
      <c r="B70" s="28" t="s">
        <v>4</v>
      </c>
      <c r="C70" s="28" t="s">
        <v>6</v>
      </c>
      <c r="D70" s="28" t="s">
        <v>8</v>
      </c>
      <c r="E70" s="28" t="s">
        <v>8</v>
      </c>
      <c r="F70" s="28" t="s">
        <v>8</v>
      </c>
      <c r="G70" s="28" t="s">
        <v>8</v>
      </c>
    </row>
    <row r="71" spans="1:7" ht="40.200000000000003" thickBot="1" x14ac:dyDescent="0.35">
      <c r="A71" s="29"/>
      <c r="B71" s="30"/>
      <c r="C71" s="30"/>
      <c r="D71" s="31" t="s">
        <v>9</v>
      </c>
      <c r="E71" s="31" t="s">
        <v>10</v>
      </c>
      <c r="F71" s="31" t="s">
        <v>11</v>
      </c>
      <c r="G71" s="31" t="s">
        <v>12</v>
      </c>
    </row>
    <row r="72" spans="1:7" ht="16.2" thickBot="1" x14ac:dyDescent="0.35">
      <c r="A72" s="32" t="s">
        <v>18</v>
      </c>
      <c r="B72" s="33">
        <f t="shared" ref="B72:G72" si="7">B74+B75+B76</f>
        <v>810272</v>
      </c>
      <c r="C72" s="33">
        <f t="shared" si="7"/>
        <v>874529</v>
      </c>
      <c r="D72" s="33">
        <f t="shared" si="7"/>
        <v>234746</v>
      </c>
      <c r="E72" s="33">
        <f t="shared" si="7"/>
        <v>490971</v>
      </c>
      <c r="F72" s="33">
        <f>F74+F75+F76</f>
        <v>579835</v>
      </c>
      <c r="G72" s="33">
        <f t="shared" si="7"/>
        <v>910224</v>
      </c>
    </row>
    <row r="73" spans="1:7" ht="16.2" thickBot="1" x14ac:dyDescent="0.35">
      <c r="A73" s="34" t="s">
        <v>19</v>
      </c>
      <c r="B73" s="35"/>
      <c r="C73" s="35"/>
      <c r="D73" s="35"/>
      <c r="E73" s="35"/>
      <c r="F73" s="35"/>
      <c r="G73" s="35"/>
    </row>
    <row r="74" spans="1:7" ht="16.2" thickBot="1" x14ac:dyDescent="0.35">
      <c r="A74" s="36" t="s">
        <v>20</v>
      </c>
      <c r="B74" s="35">
        <v>769272</v>
      </c>
      <c r="C74" s="35">
        <v>843529</v>
      </c>
      <c r="D74" s="35">
        <v>199069</v>
      </c>
      <c r="E74" s="35">
        <v>396286</v>
      </c>
      <c r="F74" s="35">
        <v>565846</v>
      </c>
      <c r="G74" s="35">
        <v>818981</v>
      </c>
    </row>
    <row r="75" spans="1:7" ht="16.2" thickBot="1" x14ac:dyDescent="0.35">
      <c r="A75" s="36" t="s">
        <v>21</v>
      </c>
      <c r="B75" s="35">
        <v>41000</v>
      </c>
      <c r="C75" s="35">
        <v>31000</v>
      </c>
      <c r="D75" s="35">
        <v>35677</v>
      </c>
      <c r="E75" s="35">
        <v>94685</v>
      </c>
      <c r="F75" s="35">
        <f>13989</f>
        <v>13989</v>
      </c>
      <c r="G75" s="35">
        <v>91243</v>
      </c>
    </row>
    <row r="76" spans="1:7" ht="16.2" thickBot="1" x14ac:dyDescent="0.35">
      <c r="A76" s="36" t="s">
        <v>22</v>
      </c>
      <c r="B76" s="35"/>
      <c r="C76" s="35"/>
      <c r="D76" s="35"/>
      <c r="E76" s="35"/>
      <c r="F76" s="35"/>
      <c r="G76" s="35"/>
    </row>
    <row r="77" spans="1:7" ht="16.2" thickBot="1" x14ac:dyDescent="0.35">
      <c r="A77" s="34"/>
      <c r="B77" s="35"/>
      <c r="C77" s="35"/>
      <c r="D77" s="35"/>
      <c r="E77" s="35"/>
      <c r="F77" s="35"/>
      <c r="G77" s="35"/>
    </row>
    <row r="78" spans="1:7" ht="27" thickBot="1" x14ac:dyDescent="0.35">
      <c r="A78" s="32" t="s">
        <v>23</v>
      </c>
      <c r="B78" s="33">
        <f>SUM(B80:B82)</f>
        <v>6001251</v>
      </c>
      <c r="C78" s="33">
        <f>SUM(C80:C82)+1710638+4217530</f>
        <v>19763810</v>
      </c>
      <c r="D78" s="33">
        <f>SUM(D80:D82)+36233</f>
        <v>774004</v>
      </c>
      <c r="E78" s="33">
        <f>SUM(E80:E82)+1403050</f>
        <v>6442270</v>
      </c>
      <c r="F78" s="33">
        <f>SUM(F80:F82)+1437248+83857</f>
        <v>7555032</v>
      </c>
      <c r="G78" s="33">
        <f>SUM(G80:G82)+6051369</f>
        <v>19513018</v>
      </c>
    </row>
    <row r="79" spans="1:7" ht="16.2" thickBot="1" x14ac:dyDescent="0.35">
      <c r="A79" s="34" t="s">
        <v>19</v>
      </c>
      <c r="B79" s="35"/>
      <c r="C79" s="35"/>
      <c r="D79" s="35"/>
      <c r="E79" s="35"/>
      <c r="F79" s="35"/>
      <c r="G79" s="35"/>
    </row>
    <row r="80" spans="1:7" x14ac:dyDescent="0.3">
      <c r="A80" s="41" t="s">
        <v>53</v>
      </c>
      <c r="B80" s="40">
        <v>263000</v>
      </c>
      <c r="C80" s="40">
        <v>263000</v>
      </c>
      <c r="D80" s="40"/>
      <c r="E80" s="40"/>
      <c r="F80" s="40"/>
      <c r="G80" s="40">
        <v>74700</v>
      </c>
    </row>
    <row r="81" spans="1:9" ht="39.6" x14ac:dyDescent="0.3">
      <c r="A81" s="44" t="s">
        <v>54</v>
      </c>
      <c r="B81" s="39">
        <v>600000</v>
      </c>
      <c r="C81" s="39">
        <v>996576</v>
      </c>
      <c r="D81" s="39">
        <v>163556</v>
      </c>
      <c r="E81" s="39">
        <v>559700</v>
      </c>
      <c r="F81" s="39">
        <v>724624</v>
      </c>
      <c r="G81" s="39">
        <v>810883</v>
      </c>
      <c r="H81" s="45"/>
      <c r="I81" s="46"/>
    </row>
    <row r="82" spans="1:9" ht="26.4" x14ac:dyDescent="0.3">
      <c r="A82" s="44" t="s">
        <v>52</v>
      </c>
      <c r="B82" s="39">
        <v>5138251</v>
      </c>
      <c r="C82" s="39">
        <v>12576066</v>
      </c>
      <c r="D82" s="39">
        <v>574215</v>
      </c>
      <c r="E82" s="39">
        <v>4479520</v>
      </c>
      <c r="F82" s="39">
        <f>5088215+221088</f>
        <v>5309303</v>
      </c>
      <c r="G82" s="39">
        <v>12576066</v>
      </c>
      <c r="H82" s="45"/>
      <c r="I82" s="46"/>
    </row>
    <row r="83" spans="1:9" ht="16.2" thickBot="1" x14ac:dyDescent="0.35">
      <c r="A83" s="34"/>
      <c r="B83" s="35"/>
      <c r="C83" s="35"/>
      <c r="D83" s="35"/>
      <c r="E83" s="35"/>
      <c r="F83" s="35"/>
      <c r="G83" s="35"/>
    </row>
    <row r="84" spans="1:9" ht="16.2" thickBot="1" x14ac:dyDescent="0.35">
      <c r="A84" s="32" t="s">
        <v>25</v>
      </c>
      <c r="B84" s="33">
        <f t="shared" ref="B84:G84" si="8">B72+B78</f>
        <v>6811523</v>
      </c>
      <c r="C84" s="33">
        <f t="shared" si="8"/>
        <v>20638339</v>
      </c>
      <c r="D84" s="33">
        <f t="shared" si="8"/>
        <v>1008750</v>
      </c>
      <c r="E84" s="33">
        <f t="shared" si="8"/>
        <v>6933241</v>
      </c>
      <c r="F84" s="33">
        <f t="shared" si="8"/>
        <v>8134867</v>
      </c>
      <c r="G84" s="33">
        <f t="shared" si="8"/>
        <v>20423242</v>
      </c>
    </row>
    <row r="85" spans="1:9" ht="16.2" thickBot="1" x14ac:dyDescent="0.35">
      <c r="A85" s="34"/>
      <c r="B85" s="35"/>
      <c r="C85" s="35"/>
      <c r="D85" s="35"/>
      <c r="E85" s="35"/>
      <c r="F85" s="35"/>
      <c r="G85" s="35"/>
    </row>
    <row r="86" spans="1:9" ht="16.2" thickBot="1" x14ac:dyDescent="0.35">
      <c r="A86" s="34" t="s">
        <v>26</v>
      </c>
      <c r="B86" s="43">
        <v>34</v>
      </c>
      <c r="C86" s="43">
        <v>36</v>
      </c>
      <c r="D86" s="43">
        <v>32</v>
      </c>
      <c r="E86" s="43">
        <v>35</v>
      </c>
      <c r="F86" s="43">
        <v>34</v>
      </c>
      <c r="G86" s="43">
        <v>34</v>
      </c>
    </row>
    <row r="87" spans="1:9" x14ac:dyDescent="0.3">
      <c r="A87" s="16"/>
      <c r="B87" s="14"/>
      <c r="C87" s="14"/>
      <c r="D87" s="14"/>
      <c r="E87" s="14"/>
      <c r="F87" s="14"/>
      <c r="G87" s="14"/>
    </row>
    <row r="88" spans="1:9" ht="16.2" thickBot="1" x14ac:dyDescent="0.35">
      <c r="A88" s="14"/>
      <c r="B88" s="14"/>
      <c r="C88" s="14"/>
      <c r="D88" s="14"/>
      <c r="E88" s="14"/>
      <c r="F88" s="14"/>
      <c r="G88" s="14"/>
    </row>
    <row r="89" spans="1:9" ht="30" customHeight="1" thickBot="1" x14ac:dyDescent="0.35">
      <c r="A89" s="51" t="s">
        <v>41</v>
      </c>
      <c r="B89" s="52"/>
      <c r="C89" s="52"/>
      <c r="D89" s="52"/>
      <c r="E89" s="52"/>
      <c r="F89" s="52"/>
      <c r="G89" s="53"/>
    </row>
    <row r="90" spans="1:9" x14ac:dyDescent="0.3">
      <c r="A90" s="10" t="s">
        <v>16</v>
      </c>
      <c r="B90" s="3" t="s">
        <v>3</v>
      </c>
      <c r="C90" s="3" t="s">
        <v>5</v>
      </c>
      <c r="D90" s="3" t="s">
        <v>7</v>
      </c>
      <c r="E90" s="3" t="s">
        <v>7</v>
      </c>
      <c r="F90" s="3" t="s">
        <v>7</v>
      </c>
      <c r="G90" s="3" t="s">
        <v>7</v>
      </c>
    </row>
    <row r="91" spans="1:9" ht="26.4" x14ac:dyDescent="0.3">
      <c r="A91" s="10" t="s">
        <v>17</v>
      </c>
      <c r="B91" s="3" t="s">
        <v>4</v>
      </c>
      <c r="C91" s="3" t="s">
        <v>6</v>
      </c>
      <c r="D91" s="3" t="s">
        <v>8</v>
      </c>
      <c r="E91" s="3" t="s">
        <v>8</v>
      </c>
      <c r="F91" s="3" t="s">
        <v>8</v>
      </c>
      <c r="G91" s="3" t="s">
        <v>8</v>
      </c>
    </row>
    <row r="92" spans="1:9" ht="40.200000000000003" thickBot="1" x14ac:dyDescent="0.35">
      <c r="A92" s="9"/>
      <c r="B92" s="4"/>
      <c r="C92" s="4"/>
      <c r="D92" s="5" t="s">
        <v>9</v>
      </c>
      <c r="E92" s="5" t="s">
        <v>10</v>
      </c>
      <c r="F92" s="5" t="s">
        <v>11</v>
      </c>
      <c r="G92" s="5" t="s">
        <v>12</v>
      </c>
    </row>
    <row r="93" spans="1:9" ht="16.2" thickBot="1" x14ac:dyDescent="0.35">
      <c r="A93" s="11" t="s">
        <v>18</v>
      </c>
      <c r="B93" s="17">
        <f t="shared" ref="B93:G93" si="9">B95+B96+B97</f>
        <v>705178</v>
      </c>
      <c r="C93" s="17">
        <f t="shared" si="9"/>
        <v>1033740</v>
      </c>
      <c r="D93" s="17">
        <f t="shared" si="9"/>
        <v>208765</v>
      </c>
      <c r="E93" s="17">
        <f t="shared" si="9"/>
        <v>427621</v>
      </c>
      <c r="F93" s="17">
        <f t="shared" si="9"/>
        <v>693272</v>
      </c>
      <c r="G93" s="17">
        <f t="shared" si="9"/>
        <v>1046012</v>
      </c>
    </row>
    <row r="94" spans="1:9" ht="16.2" thickBot="1" x14ac:dyDescent="0.35">
      <c r="A94" s="8" t="s">
        <v>19</v>
      </c>
      <c r="B94" s="18"/>
      <c r="C94" s="18"/>
      <c r="D94" s="18"/>
      <c r="E94" s="18"/>
      <c r="F94" s="18"/>
      <c r="G94" s="18"/>
    </row>
    <row r="95" spans="1:9" ht="16.2" thickBot="1" x14ac:dyDescent="0.35">
      <c r="A95" s="12" t="s">
        <v>20</v>
      </c>
      <c r="B95" s="18">
        <v>689178</v>
      </c>
      <c r="C95" s="18">
        <v>784948</v>
      </c>
      <c r="D95" s="18">
        <v>197631</v>
      </c>
      <c r="E95" s="18">
        <v>375831</v>
      </c>
      <c r="F95" s="18">
        <v>579368</v>
      </c>
      <c r="G95" s="18">
        <v>792986</v>
      </c>
    </row>
    <row r="96" spans="1:9" ht="16.2" thickBot="1" x14ac:dyDescent="0.35">
      <c r="A96" s="12" t="s">
        <v>21</v>
      </c>
      <c r="B96" s="18">
        <v>16000</v>
      </c>
      <c r="C96" s="18">
        <v>248792</v>
      </c>
      <c r="D96" s="18">
        <v>11134</v>
      </c>
      <c r="E96" s="18">
        <v>51790</v>
      </c>
      <c r="F96" s="18">
        <v>113904</v>
      </c>
      <c r="G96" s="18">
        <v>253026</v>
      </c>
    </row>
    <row r="97" spans="1:7" ht="16.2" thickBot="1" x14ac:dyDescent="0.35">
      <c r="A97" s="12" t="s">
        <v>22</v>
      </c>
      <c r="B97" s="18"/>
      <c r="C97" s="18"/>
      <c r="D97" s="18"/>
      <c r="E97" s="18"/>
      <c r="F97" s="18"/>
      <c r="G97" s="18"/>
    </row>
    <row r="98" spans="1:7" ht="16.2" thickBot="1" x14ac:dyDescent="0.35">
      <c r="A98" s="8"/>
      <c r="B98" s="18"/>
      <c r="C98" s="18"/>
      <c r="D98" s="18"/>
      <c r="E98" s="18"/>
      <c r="F98" s="18"/>
      <c r="G98" s="18"/>
    </row>
    <row r="99" spans="1:7" ht="27" thickBot="1" x14ac:dyDescent="0.35">
      <c r="A99" s="11" t="s">
        <v>23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</row>
    <row r="100" spans="1:7" ht="16.2" thickBot="1" x14ac:dyDescent="0.35">
      <c r="A100" s="8" t="s">
        <v>19</v>
      </c>
      <c r="B100" s="18"/>
      <c r="C100" s="18"/>
      <c r="D100" s="18"/>
      <c r="E100" s="18"/>
      <c r="F100" s="18"/>
      <c r="G100" s="18"/>
    </row>
    <row r="101" spans="1:7" ht="16.2" thickBot="1" x14ac:dyDescent="0.35">
      <c r="A101" s="8" t="s">
        <v>24</v>
      </c>
      <c r="B101" s="18"/>
      <c r="C101" s="18"/>
      <c r="D101" s="18"/>
      <c r="E101" s="18"/>
      <c r="F101" s="18"/>
      <c r="G101" s="18"/>
    </row>
    <row r="102" spans="1:7" ht="16.2" thickBot="1" x14ac:dyDescent="0.35">
      <c r="A102" s="8" t="s">
        <v>24</v>
      </c>
      <c r="B102" s="18"/>
      <c r="C102" s="18"/>
      <c r="D102" s="18"/>
      <c r="E102" s="18"/>
      <c r="F102" s="18"/>
      <c r="G102" s="18"/>
    </row>
    <row r="103" spans="1:7" ht="16.2" thickBot="1" x14ac:dyDescent="0.35">
      <c r="A103" s="8"/>
      <c r="B103" s="18"/>
      <c r="C103" s="18"/>
      <c r="D103" s="18"/>
      <c r="E103" s="18"/>
      <c r="F103" s="18"/>
      <c r="G103" s="18"/>
    </row>
    <row r="104" spans="1:7" ht="16.2" thickBot="1" x14ac:dyDescent="0.35">
      <c r="A104" s="11" t="s">
        <v>25</v>
      </c>
      <c r="B104" s="17">
        <f t="shared" ref="B104:G104" si="10">B93+B99</f>
        <v>705178</v>
      </c>
      <c r="C104" s="17">
        <f t="shared" si="10"/>
        <v>1033740</v>
      </c>
      <c r="D104" s="17">
        <f t="shared" si="10"/>
        <v>208765</v>
      </c>
      <c r="E104" s="17">
        <f t="shared" si="10"/>
        <v>427621</v>
      </c>
      <c r="F104" s="17">
        <f t="shared" si="10"/>
        <v>693272</v>
      </c>
      <c r="G104" s="17">
        <f t="shared" si="10"/>
        <v>1046012</v>
      </c>
    </row>
    <row r="105" spans="1:7" ht="16.2" thickBot="1" x14ac:dyDescent="0.35">
      <c r="A105" s="8"/>
      <c r="B105" s="18"/>
      <c r="C105" s="18"/>
      <c r="D105" s="18"/>
      <c r="E105" s="18"/>
      <c r="F105" s="18"/>
      <c r="G105" s="18"/>
    </row>
    <row r="106" spans="1:7" ht="16.2" thickBot="1" x14ac:dyDescent="0.35">
      <c r="A106" s="8" t="s">
        <v>26</v>
      </c>
      <c r="B106" s="19">
        <v>37</v>
      </c>
      <c r="C106" s="19">
        <v>37</v>
      </c>
      <c r="D106" s="19">
        <v>34</v>
      </c>
      <c r="E106" s="19">
        <v>34</v>
      </c>
      <c r="F106" s="19">
        <v>34</v>
      </c>
      <c r="G106" s="19">
        <v>34</v>
      </c>
    </row>
    <row r="108" spans="1:7" ht="16.2" thickBot="1" x14ac:dyDescent="0.35"/>
    <row r="109" spans="1:7" ht="16.2" thickBot="1" x14ac:dyDescent="0.35">
      <c r="A109" s="51" t="s">
        <v>42</v>
      </c>
      <c r="B109" s="52"/>
      <c r="C109" s="52"/>
      <c r="D109" s="52"/>
      <c r="E109" s="52"/>
      <c r="F109" s="52"/>
      <c r="G109" s="53"/>
    </row>
    <row r="110" spans="1:7" x14ac:dyDescent="0.3">
      <c r="A110" s="10" t="s">
        <v>16</v>
      </c>
      <c r="B110" s="3" t="s">
        <v>3</v>
      </c>
      <c r="C110" s="3" t="s">
        <v>5</v>
      </c>
      <c r="D110" s="3" t="s">
        <v>7</v>
      </c>
      <c r="E110" s="3" t="s">
        <v>7</v>
      </c>
      <c r="F110" s="3" t="s">
        <v>7</v>
      </c>
      <c r="G110" s="3" t="s">
        <v>7</v>
      </c>
    </row>
    <row r="111" spans="1:7" ht="26.4" x14ac:dyDescent="0.3">
      <c r="A111" s="10" t="s">
        <v>17</v>
      </c>
      <c r="B111" s="3" t="s">
        <v>4</v>
      </c>
      <c r="C111" s="3" t="s">
        <v>6</v>
      </c>
      <c r="D111" s="3" t="s">
        <v>8</v>
      </c>
      <c r="E111" s="3" t="s">
        <v>8</v>
      </c>
      <c r="F111" s="3" t="s">
        <v>8</v>
      </c>
      <c r="G111" s="3" t="s">
        <v>8</v>
      </c>
    </row>
    <row r="112" spans="1:7" ht="40.200000000000003" thickBot="1" x14ac:dyDescent="0.35">
      <c r="A112" s="9"/>
      <c r="B112" s="4"/>
      <c r="C112" s="4"/>
      <c r="D112" s="5" t="s">
        <v>9</v>
      </c>
      <c r="E112" s="5" t="s">
        <v>10</v>
      </c>
      <c r="F112" s="5" t="s">
        <v>11</v>
      </c>
      <c r="G112" s="5" t="s">
        <v>12</v>
      </c>
    </row>
    <row r="113" spans="1:7" ht="16.2" thickBot="1" x14ac:dyDescent="0.35">
      <c r="A113" s="11" t="s">
        <v>18</v>
      </c>
      <c r="B113" s="17">
        <f t="shared" ref="B113:G113" si="11">B115+B116+B117</f>
        <v>1928523</v>
      </c>
      <c r="C113" s="17">
        <f>C115+C116+C117</f>
        <v>3772163</v>
      </c>
      <c r="D113" s="17">
        <f t="shared" si="11"/>
        <v>604973</v>
      </c>
      <c r="E113" s="17">
        <f>E115+E116+E117</f>
        <v>1538903</v>
      </c>
      <c r="F113" s="17">
        <f>F115+F116+F117</f>
        <v>2386818</v>
      </c>
      <c r="G113" s="17">
        <f t="shared" si="11"/>
        <v>3798255</v>
      </c>
    </row>
    <row r="114" spans="1:7" ht="16.2" thickBot="1" x14ac:dyDescent="0.35">
      <c r="A114" s="8" t="s">
        <v>19</v>
      </c>
      <c r="B114" s="18"/>
      <c r="C114" s="18"/>
      <c r="D114" s="18"/>
      <c r="E114" s="18"/>
      <c r="F114" s="18"/>
      <c r="G114" s="18"/>
    </row>
    <row r="115" spans="1:7" ht="16.2" thickBot="1" x14ac:dyDescent="0.35">
      <c r="A115" s="12" t="s">
        <v>20</v>
      </c>
      <c r="B115" s="18">
        <v>1352023</v>
      </c>
      <c r="C115" s="18">
        <v>2568637</v>
      </c>
      <c r="D115" s="18">
        <v>447499</v>
      </c>
      <c r="E115" s="18">
        <v>1089601</v>
      </c>
      <c r="F115" s="18">
        <v>1773185</v>
      </c>
      <c r="G115" s="18">
        <v>2563985</v>
      </c>
    </row>
    <row r="116" spans="1:7" ht="16.2" thickBot="1" x14ac:dyDescent="0.35">
      <c r="A116" s="12" t="s">
        <v>21</v>
      </c>
      <c r="B116" s="18">
        <v>274500</v>
      </c>
      <c r="C116" s="18">
        <v>1000067</v>
      </c>
      <c r="D116" s="18">
        <f>154285+3189</f>
        <v>157474</v>
      </c>
      <c r="E116" s="18">
        <v>441885</v>
      </c>
      <c r="F116" s="18">
        <v>606216</v>
      </c>
      <c r="G116" s="18">
        <v>1051393</v>
      </c>
    </row>
    <row r="117" spans="1:7" ht="16.2" thickBot="1" x14ac:dyDescent="0.35">
      <c r="A117" s="12" t="s">
        <v>22</v>
      </c>
      <c r="B117" s="18">
        <v>302000</v>
      </c>
      <c r="C117" s="18">
        <v>203459</v>
      </c>
      <c r="D117" s="18"/>
      <c r="E117" s="18">
        <v>7417</v>
      </c>
      <c r="F117" s="18">
        <v>7417</v>
      </c>
      <c r="G117" s="18">
        <v>182877</v>
      </c>
    </row>
    <row r="118" spans="1:7" ht="16.2" thickBot="1" x14ac:dyDescent="0.35">
      <c r="A118" s="8"/>
      <c r="B118" s="18"/>
      <c r="C118" s="18"/>
      <c r="D118" s="18"/>
      <c r="E118" s="18"/>
      <c r="F118" s="18"/>
      <c r="G118" s="18"/>
    </row>
    <row r="119" spans="1:7" ht="27" thickBot="1" x14ac:dyDescent="0.35">
      <c r="A119" s="11" t="s">
        <v>23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</row>
    <row r="120" spans="1:7" ht="16.2" thickBot="1" x14ac:dyDescent="0.35">
      <c r="A120" s="8" t="s">
        <v>19</v>
      </c>
      <c r="B120" s="18"/>
      <c r="C120" s="18"/>
      <c r="D120" s="18"/>
      <c r="E120" s="18"/>
      <c r="F120" s="18"/>
      <c r="G120" s="18"/>
    </row>
    <row r="121" spans="1:7" ht="16.2" thickBot="1" x14ac:dyDescent="0.35">
      <c r="A121" s="8" t="s">
        <v>24</v>
      </c>
      <c r="B121" s="18"/>
      <c r="C121" s="18"/>
      <c r="D121" s="18"/>
      <c r="E121" s="18"/>
      <c r="F121" s="18"/>
      <c r="G121" s="18"/>
    </row>
    <row r="122" spans="1:7" ht="16.2" thickBot="1" x14ac:dyDescent="0.35">
      <c r="A122" s="8" t="s">
        <v>24</v>
      </c>
      <c r="B122" s="18"/>
      <c r="C122" s="18"/>
      <c r="D122" s="18"/>
      <c r="E122" s="18"/>
      <c r="F122" s="18"/>
      <c r="G122" s="18"/>
    </row>
    <row r="123" spans="1:7" ht="16.2" thickBot="1" x14ac:dyDescent="0.35">
      <c r="A123" s="8"/>
      <c r="B123" s="18"/>
      <c r="C123" s="18"/>
      <c r="D123" s="18"/>
      <c r="E123" s="18"/>
      <c r="F123" s="18"/>
      <c r="G123" s="18"/>
    </row>
    <row r="124" spans="1:7" ht="16.2" thickBot="1" x14ac:dyDescent="0.35">
      <c r="A124" s="11" t="s">
        <v>25</v>
      </c>
      <c r="B124" s="17">
        <f t="shared" ref="B124:G124" si="12">B113+B119</f>
        <v>1928523</v>
      </c>
      <c r="C124" s="17">
        <f t="shared" si="12"/>
        <v>3772163</v>
      </c>
      <c r="D124" s="17">
        <f t="shared" si="12"/>
        <v>604973</v>
      </c>
      <c r="E124" s="17">
        <f t="shared" si="12"/>
        <v>1538903</v>
      </c>
      <c r="F124" s="17">
        <f t="shared" si="12"/>
        <v>2386818</v>
      </c>
      <c r="G124" s="17">
        <f t="shared" si="12"/>
        <v>3798255</v>
      </c>
    </row>
    <row r="125" spans="1:7" ht="16.2" thickBot="1" x14ac:dyDescent="0.35">
      <c r="A125" s="8"/>
      <c r="B125" s="18"/>
      <c r="C125" s="18"/>
      <c r="D125" s="18"/>
      <c r="E125" s="18"/>
      <c r="F125" s="18"/>
      <c r="G125" s="18"/>
    </row>
    <row r="126" spans="1:7" ht="16.2" thickBot="1" x14ac:dyDescent="0.35">
      <c r="A126" s="8" t="s">
        <v>26</v>
      </c>
      <c r="B126" s="19">
        <v>105</v>
      </c>
      <c r="C126" s="19">
        <v>105</v>
      </c>
      <c r="D126" s="19">
        <v>104</v>
      </c>
      <c r="E126" s="19">
        <v>105</v>
      </c>
      <c r="F126" s="19">
        <v>100</v>
      </c>
      <c r="G126" s="19">
        <v>100</v>
      </c>
    </row>
    <row r="128" spans="1:7" ht="16.2" thickBot="1" x14ac:dyDescent="0.35"/>
    <row r="129" spans="1:7" ht="16.2" thickBot="1" x14ac:dyDescent="0.35">
      <c r="A129" s="51" t="s">
        <v>36</v>
      </c>
      <c r="B129" s="52"/>
      <c r="C129" s="52"/>
      <c r="D129" s="52"/>
      <c r="E129" s="52"/>
      <c r="F129" s="52"/>
      <c r="G129" s="53"/>
    </row>
    <row r="130" spans="1:7" x14ac:dyDescent="0.3">
      <c r="A130" s="10" t="s">
        <v>16</v>
      </c>
      <c r="B130" s="3" t="s">
        <v>3</v>
      </c>
      <c r="C130" s="3" t="s">
        <v>5</v>
      </c>
      <c r="D130" s="3" t="s">
        <v>7</v>
      </c>
      <c r="E130" s="3" t="s">
        <v>7</v>
      </c>
      <c r="F130" s="3" t="s">
        <v>7</v>
      </c>
      <c r="G130" s="3" t="s">
        <v>7</v>
      </c>
    </row>
    <row r="131" spans="1:7" ht="26.4" x14ac:dyDescent="0.3">
      <c r="A131" s="10" t="s">
        <v>17</v>
      </c>
      <c r="B131" s="3" t="s">
        <v>4</v>
      </c>
      <c r="C131" s="3" t="s">
        <v>6</v>
      </c>
      <c r="D131" s="3" t="s">
        <v>8</v>
      </c>
      <c r="E131" s="3" t="s">
        <v>8</v>
      </c>
      <c r="F131" s="3" t="s">
        <v>8</v>
      </c>
      <c r="G131" s="3" t="s">
        <v>8</v>
      </c>
    </row>
    <row r="132" spans="1:7" ht="40.200000000000003" thickBot="1" x14ac:dyDescent="0.35">
      <c r="A132" s="9"/>
      <c r="B132" s="4"/>
      <c r="C132" s="4"/>
      <c r="D132" s="5" t="s">
        <v>9</v>
      </c>
      <c r="E132" s="5" t="s">
        <v>10</v>
      </c>
      <c r="F132" s="5" t="s">
        <v>11</v>
      </c>
      <c r="G132" s="5" t="s">
        <v>12</v>
      </c>
    </row>
    <row r="133" spans="1:7" ht="16.2" thickBot="1" x14ac:dyDescent="0.35">
      <c r="A133" s="11" t="s">
        <v>18</v>
      </c>
      <c r="B133" s="17">
        <f t="shared" ref="B133:G133" si="13">B135+B136+B137</f>
        <v>4683589</v>
      </c>
      <c r="C133" s="17">
        <f>C135+C136+C137</f>
        <v>6915612</v>
      </c>
      <c r="D133" s="17">
        <f>D135+D136+D137</f>
        <v>630707</v>
      </c>
      <c r="E133" s="17">
        <f>E135+E136+E137</f>
        <v>2349997</v>
      </c>
      <c r="F133" s="17">
        <f>F135+F136+F137</f>
        <v>4431634</v>
      </c>
      <c r="G133" s="17">
        <f t="shared" si="13"/>
        <v>5823896</v>
      </c>
    </row>
    <row r="134" spans="1:7" ht="16.2" thickBot="1" x14ac:dyDescent="0.35">
      <c r="A134" s="8" t="s">
        <v>19</v>
      </c>
      <c r="B134" s="18"/>
      <c r="C134" s="18"/>
      <c r="D134" s="18"/>
      <c r="E134" s="18"/>
      <c r="F134" s="18"/>
      <c r="G134" s="18"/>
    </row>
    <row r="135" spans="1:7" ht="16.2" thickBot="1" x14ac:dyDescent="0.35">
      <c r="A135" s="12" t="s">
        <v>20</v>
      </c>
      <c r="B135" s="18">
        <v>3131024</v>
      </c>
      <c r="C135" s="18">
        <v>3745134</v>
      </c>
      <c r="D135" s="18">
        <v>613119</v>
      </c>
      <c r="E135" s="18">
        <v>1476963</v>
      </c>
      <c r="F135" s="18">
        <v>2103819</v>
      </c>
      <c r="G135" s="18">
        <v>3138066</v>
      </c>
    </row>
    <row r="136" spans="1:7" ht="16.2" thickBot="1" x14ac:dyDescent="0.35">
      <c r="A136" s="12" t="s">
        <v>21</v>
      </c>
      <c r="B136" s="18">
        <v>648550</v>
      </c>
      <c r="C136" s="18">
        <v>2840718</v>
      </c>
      <c r="D136" s="18">
        <v>17588</v>
      </c>
      <c r="E136" s="18">
        <v>868518</v>
      </c>
      <c r="F136" s="18">
        <v>2144551</v>
      </c>
      <c r="G136" s="18">
        <v>2521149</v>
      </c>
    </row>
    <row r="137" spans="1:7" ht="16.2" thickBot="1" x14ac:dyDescent="0.35">
      <c r="A137" s="12" t="s">
        <v>22</v>
      </c>
      <c r="B137" s="18">
        <v>904015</v>
      </c>
      <c r="C137" s="18">
        <v>329760</v>
      </c>
      <c r="D137" s="18"/>
      <c r="E137" s="18">
        <v>4516</v>
      </c>
      <c r="F137" s="18">
        <v>183264</v>
      </c>
      <c r="G137" s="18">
        <v>164681</v>
      </c>
    </row>
    <row r="138" spans="1:7" ht="16.2" thickBot="1" x14ac:dyDescent="0.35">
      <c r="A138" s="8"/>
      <c r="B138" s="18"/>
      <c r="C138" s="18"/>
      <c r="D138" s="18"/>
      <c r="E138" s="18"/>
      <c r="F138" s="18"/>
      <c r="G138" s="18"/>
    </row>
    <row r="139" spans="1:7" ht="27" thickBot="1" x14ac:dyDescent="0.35">
      <c r="A139" s="11" t="s">
        <v>23</v>
      </c>
      <c r="B139" s="17">
        <v>0</v>
      </c>
      <c r="C139" s="17">
        <v>0</v>
      </c>
      <c r="D139" s="17">
        <v>0</v>
      </c>
      <c r="E139" s="17">
        <v>0</v>
      </c>
      <c r="F139" s="17">
        <v>0</v>
      </c>
      <c r="G139" s="17">
        <v>0</v>
      </c>
    </row>
    <row r="140" spans="1:7" ht="16.2" thickBot="1" x14ac:dyDescent="0.35">
      <c r="A140" s="8" t="s">
        <v>19</v>
      </c>
      <c r="B140" s="18"/>
      <c r="C140" s="18"/>
      <c r="D140" s="18"/>
      <c r="E140" s="18"/>
      <c r="F140" s="18"/>
      <c r="G140" s="18"/>
    </row>
    <row r="141" spans="1:7" ht="16.2" thickBot="1" x14ac:dyDescent="0.35">
      <c r="A141" s="8" t="s">
        <v>24</v>
      </c>
      <c r="B141" s="18"/>
      <c r="C141" s="18"/>
      <c r="D141" s="18"/>
      <c r="E141" s="18"/>
      <c r="F141" s="18"/>
      <c r="G141" s="18"/>
    </row>
    <row r="142" spans="1:7" ht="16.2" thickBot="1" x14ac:dyDescent="0.35">
      <c r="A142" s="8" t="s">
        <v>24</v>
      </c>
      <c r="B142" s="18"/>
      <c r="C142" s="18"/>
      <c r="D142" s="18"/>
      <c r="E142" s="18"/>
      <c r="F142" s="18"/>
      <c r="G142" s="18"/>
    </row>
    <row r="143" spans="1:7" ht="16.2" thickBot="1" x14ac:dyDescent="0.35">
      <c r="A143" s="8"/>
      <c r="B143" s="18"/>
      <c r="C143" s="18"/>
      <c r="D143" s="18"/>
      <c r="E143" s="18"/>
      <c r="F143" s="18"/>
      <c r="G143" s="18"/>
    </row>
    <row r="144" spans="1:7" ht="20.25" customHeight="1" thickBot="1" x14ac:dyDescent="0.35">
      <c r="A144" s="11" t="s">
        <v>25</v>
      </c>
      <c r="B144" s="17">
        <f t="shared" ref="B144:G144" si="14">B133+B139</f>
        <v>4683589</v>
      </c>
      <c r="C144" s="17">
        <f t="shared" si="14"/>
        <v>6915612</v>
      </c>
      <c r="D144" s="17">
        <f t="shared" si="14"/>
        <v>630707</v>
      </c>
      <c r="E144" s="17">
        <f t="shared" si="14"/>
        <v>2349997</v>
      </c>
      <c r="F144" s="17">
        <f t="shared" si="14"/>
        <v>4431634</v>
      </c>
      <c r="G144" s="17">
        <f t="shared" si="14"/>
        <v>5823896</v>
      </c>
    </row>
    <row r="145" spans="1:7" ht="16.2" thickBot="1" x14ac:dyDescent="0.35">
      <c r="A145" s="8"/>
      <c r="B145" s="18"/>
      <c r="C145" s="18"/>
      <c r="D145" s="18"/>
      <c r="E145" s="18"/>
      <c r="F145" s="18"/>
      <c r="G145" s="18"/>
    </row>
    <row r="146" spans="1:7" ht="16.2" thickBot="1" x14ac:dyDescent="0.35">
      <c r="A146" s="8" t="s">
        <v>26</v>
      </c>
      <c r="B146" s="19">
        <v>157</v>
      </c>
      <c r="C146" s="19">
        <v>157</v>
      </c>
      <c r="D146" s="19">
        <v>144</v>
      </c>
      <c r="E146" s="19">
        <v>135</v>
      </c>
      <c r="F146" s="19">
        <v>148</v>
      </c>
      <c r="G146" s="19">
        <v>148</v>
      </c>
    </row>
  </sheetData>
  <mergeCells count="10">
    <mergeCell ref="A4:G4"/>
    <mergeCell ref="A5:G5"/>
    <mergeCell ref="A6:G6"/>
    <mergeCell ref="A26:G26"/>
    <mergeCell ref="A45:G45"/>
    <mergeCell ref="A89:G89"/>
    <mergeCell ref="A109:G109"/>
    <mergeCell ref="A129:G129"/>
    <mergeCell ref="A68:G68"/>
    <mergeCell ref="A7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обл.пол</vt:lpstr>
      <vt:lpstr>прог.</vt:lpstr>
      <vt:lpstr>обл.пол!_Hlk194811156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Albena Laleva</cp:lastModifiedBy>
  <cp:lastPrinted>2015-02-24T10:57:31Z</cp:lastPrinted>
  <dcterms:created xsi:type="dcterms:W3CDTF">2014-04-04T08:25:26Z</dcterms:created>
  <dcterms:modified xsi:type="dcterms:W3CDTF">2015-02-25T13:23:35Z</dcterms:modified>
</cp:coreProperties>
</file>